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rcros00-my.sharepoint.com/personal/acaufape_ercros_es/Documents/Escritorio/"/>
    </mc:Choice>
  </mc:AlternateContent>
  <xr:revisionPtr revIDLastSave="84" documentId="11_B7028B207165E25A531C3FCC53A8F823EB3F10B3" xr6:coauthVersionLast="47" xr6:coauthVersionMax="47" xr10:uidLastSave="{69117B04-2082-4602-8956-F74652B2E9E7}"/>
  <bookViews>
    <workbookView xWindow="-120" yWindow="-120" windowWidth="29040" windowHeight="15840" xr2:uid="{00000000-000D-0000-FFFF-FFFF00000000}"/>
  </bookViews>
  <sheets>
    <sheet name="Resultados" sheetId="20" r:id="rId1"/>
    <sheet name=" Resultados divisiones" sheetId="16" r:id="rId2"/>
    <sheet name="Ventas por mercados" sheetId="13" r:id="rId3"/>
    <sheet name="Compras" sheetId="18" r:id="rId4"/>
    <sheet name="Personal" sheetId="1" r:id="rId5"/>
    <sheet name="Balance" sheetId="19" r:id="rId6"/>
    <sheet name="Indicadores" sheetId="24" r:id="rId7"/>
  </sheets>
  <definedNames>
    <definedName name="_xlnm.Print_Area" localSheetId="5">Balance!$B$6:$G$30</definedName>
    <definedName name="_xlnm.Print_Area" localSheetId="0">Resultados!$B$5:$G$34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G19" i="1"/>
  <c r="I19" i="1"/>
  <c r="I21" i="1" s="1"/>
  <c r="C21" i="1"/>
  <c r="D19" i="1"/>
  <c r="C14" i="18"/>
  <c r="C22" i="16"/>
  <c r="J19" i="1" l="1"/>
  <c r="D26" i="20" l="1"/>
  <c r="G18" i="20"/>
  <c r="F18" i="20"/>
  <c r="F12" i="20"/>
  <c r="D8" i="20"/>
  <c r="F8" i="20" s="1"/>
  <c r="D23" i="24"/>
  <c r="E20" i="19"/>
  <c r="I11" i="1"/>
  <c r="D12" i="18"/>
  <c r="D8" i="18"/>
  <c r="Q11" i="13"/>
  <c r="M11" i="13"/>
  <c r="I11" i="13"/>
  <c r="E11" i="13"/>
  <c r="X19" i="16"/>
  <c r="X14" i="16"/>
  <c r="X13" i="16"/>
  <c r="X11" i="16"/>
  <c r="P20" i="16"/>
  <c r="X20" i="16" s="1"/>
  <c r="P19" i="16"/>
  <c r="P14" i="16"/>
  <c r="P13" i="16"/>
  <c r="P11" i="16"/>
  <c r="L22" i="16"/>
  <c r="L16" i="16"/>
  <c r="P16" i="16" s="1"/>
  <c r="X16" i="16" s="1"/>
  <c r="H22" i="16"/>
  <c r="H16" i="16"/>
  <c r="D22" i="16"/>
  <c r="D16" i="16"/>
  <c r="E34" i="20"/>
  <c r="E26" i="20"/>
  <c r="E14" i="20"/>
  <c r="E8" i="20"/>
  <c r="X22" i="16" l="1"/>
  <c r="P22" i="16"/>
  <c r="D14" i="18"/>
  <c r="F27" i="20"/>
  <c r="R18" i="1"/>
  <c r="R17" i="1"/>
  <c r="R16" i="1"/>
  <c r="R15" i="1"/>
  <c r="R14" i="1"/>
  <c r="R13" i="1"/>
  <c r="O21" i="1"/>
  <c r="P17" i="1" s="1"/>
  <c r="L21" i="1"/>
  <c r="M15" i="1" s="1"/>
  <c r="I18" i="1"/>
  <c r="I17" i="1"/>
  <c r="I16" i="1"/>
  <c r="I15" i="1"/>
  <c r="I14" i="1"/>
  <c r="I13" i="1"/>
  <c r="I12" i="1"/>
  <c r="G18" i="1"/>
  <c r="D16" i="1"/>
  <c r="J18" i="1" l="1"/>
  <c r="D18" i="1"/>
  <c r="G13" i="1"/>
  <c r="D12" i="1"/>
  <c r="G14" i="1"/>
  <c r="M16" i="1"/>
  <c r="D13" i="1"/>
  <c r="G15" i="1"/>
  <c r="M17" i="1"/>
  <c r="D14" i="1"/>
  <c r="D15" i="1"/>
  <c r="G17" i="1"/>
  <c r="D17" i="1"/>
  <c r="G16" i="1"/>
  <c r="J13" i="1"/>
  <c r="J14" i="1"/>
  <c r="J15" i="1"/>
  <c r="P18" i="1"/>
  <c r="P13" i="1"/>
  <c r="P14" i="1"/>
  <c r="P15" i="1"/>
  <c r="P16" i="1"/>
  <c r="M18" i="1"/>
  <c r="M13" i="1"/>
  <c r="M14" i="1"/>
  <c r="C27" i="24"/>
  <c r="J16" i="1" l="1"/>
  <c r="J12" i="1"/>
  <c r="J17" i="1"/>
  <c r="D23" i="19"/>
  <c r="C12" i="18"/>
  <c r="C8" i="18"/>
  <c r="O11" i="16"/>
  <c r="W11" i="16" s="1"/>
  <c r="D34" i="20"/>
  <c r="D14" i="20"/>
  <c r="U17" i="13"/>
  <c r="U16" i="13"/>
  <c r="U14" i="13"/>
  <c r="U13" i="13"/>
  <c r="U12" i="13"/>
  <c r="E14" i="18" l="1"/>
  <c r="U11" i="13"/>
  <c r="E22" i="16"/>
  <c r="G22" i="16"/>
  <c r="I22" i="16" s="1"/>
  <c r="K22" i="16"/>
  <c r="M22" i="16" s="1"/>
  <c r="R12" i="13"/>
  <c r="O14" i="16"/>
  <c r="W14" i="16" s="1"/>
  <c r="O13" i="16"/>
  <c r="W13" i="16" s="1"/>
  <c r="W22" i="16" s="1"/>
  <c r="F11" i="20"/>
  <c r="O22" i="16" l="1"/>
  <c r="Y13" i="16"/>
  <c r="E23" i="19"/>
  <c r="U16" i="16" l="1"/>
  <c r="C16" i="16"/>
  <c r="G16" i="16"/>
  <c r="K16" i="16"/>
  <c r="O16" i="16" l="1"/>
  <c r="W16" i="16" s="1"/>
  <c r="Y16" i="16" s="1"/>
  <c r="U13" i="16"/>
  <c r="O20" i="16"/>
  <c r="W20" i="16" s="1"/>
  <c r="Y14" i="16"/>
  <c r="Q13" i="16" l="1"/>
  <c r="E11" i="16"/>
  <c r="G16" i="20" l="1"/>
  <c r="F25" i="19"/>
  <c r="T12" i="13"/>
  <c r="D11" i="13"/>
  <c r="Y20" i="16"/>
  <c r="G21" i="20"/>
  <c r="F21" i="20"/>
  <c r="F15" i="20"/>
  <c r="G20" i="20"/>
  <c r="F19" i="20"/>
  <c r="G19" i="20"/>
  <c r="Q22" i="16" l="1"/>
  <c r="F20" i="20"/>
  <c r="E20" i="16"/>
  <c r="E19" i="16"/>
  <c r="O19" i="16"/>
  <c r="W19" i="16" s="1"/>
  <c r="Y19" i="16" s="1"/>
  <c r="Y22" i="16" l="1"/>
  <c r="Y11" i="16"/>
  <c r="N12" i="13"/>
  <c r="F16" i="13" l="1"/>
  <c r="J16" i="13"/>
  <c r="F13" i="13"/>
  <c r="T17" i="13"/>
  <c r="T16" i="13"/>
  <c r="T14" i="13" l="1"/>
  <c r="T13" i="13"/>
  <c r="G32" i="20"/>
  <c r="G28" i="20"/>
  <c r="G10" i="20"/>
  <c r="F29" i="20"/>
  <c r="F9" i="20"/>
  <c r="T11" i="13" l="1"/>
  <c r="F14" i="18"/>
  <c r="I16" i="16" l="1"/>
  <c r="M14" i="16"/>
  <c r="M13" i="16"/>
  <c r="F11" i="13"/>
  <c r="L11" i="13"/>
  <c r="N11" i="13" s="1"/>
  <c r="H11" i="13"/>
  <c r="J11" i="13" s="1"/>
  <c r="P11" i="13"/>
  <c r="R11" i="13" s="1"/>
  <c r="E8" i="18" l="1"/>
  <c r="F8" i="18"/>
  <c r="F16" i="19"/>
  <c r="F8" i="19"/>
  <c r="M11" i="16" l="1"/>
  <c r="R12" i="1" l="1"/>
  <c r="R11" i="1"/>
  <c r="R21" i="1" s="1"/>
  <c r="Q11" i="16"/>
  <c r="S11" i="1" l="1"/>
  <c r="S17" i="1"/>
  <c r="S14" i="1"/>
  <c r="S16" i="1"/>
  <c r="S18" i="1"/>
  <c r="S13" i="1"/>
  <c r="S15" i="1"/>
  <c r="S12" i="1"/>
  <c r="M11" i="1"/>
  <c r="M12" i="1"/>
  <c r="S21" i="1"/>
  <c r="P12" i="1"/>
  <c r="P11" i="1"/>
  <c r="G11" i="20"/>
  <c r="M21" i="1" l="1"/>
  <c r="P21" i="1"/>
  <c r="G8" i="20"/>
  <c r="G25" i="19" l="1"/>
  <c r="V17" i="13"/>
  <c r="V14" i="13"/>
  <c r="J12" i="13"/>
  <c r="F17" i="13"/>
  <c r="F14" i="13"/>
  <c r="F12" i="13"/>
  <c r="I11" i="16"/>
  <c r="V12" i="13" l="1"/>
  <c r="V13" i="13"/>
  <c r="V16" i="13"/>
  <c r="V11" i="13"/>
  <c r="G23" i="19" l="1"/>
  <c r="D20" i="19"/>
  <c r="F12" i="18"/>
  <c r="F9" i="18"/>
  <c r="M19" i="16"/>
  <c r="I20" i="16"/>
  <c r="I19" i="16"/>
  <c r="J21" i="1" l="1"/>
  <c r="Q20" i="16"/>
  <c r="I13" i="16" l="1"/>
  <c r="G17" i="20" l="1"/>
  <c r="F28" i="20" l="1"/>
  <c r="E9" i="18" l="1"/>
  <c r="E10" i="18"/>
  <c r="E12" i="18"/>
  <c r="F10" i="18"/>
  <c r="F23" i="19" l="1"/>
  <c r="E13" i="16"/>
  <c r="F10" i="20"/>
  <c r="F24" i="20"/>
  <c r="F32" i="20"/>
  <c r="Q19" i="16" l="1"/>
  <c r="M20" i="16"/>
  <c r="E16" i="16" l="1"/>
  <c r="Q14" i="16" l="1"/>
  <c r="I14" i="16"/>
  <c r="E14" i="16"/>
  <c r="Q16" i="16" l="1"/>
  <c r="M16" i="16"/>
  <c r="G9" i="20" l="1"/>
  <c r="G12" i="20"/>
  <c r="G15" i="20"/>
  <c r="G24" i="20"/>
  <c r="G29" i="20"/>
  <c r="G10" i="19"/>
  <c r="G11" i="19"/>
  <c r="G16" i="19"/>
  <c r="G18" i="19"/>
  <c r="G8" i="19"/>
  <c r="F18" i="19"/>
  <c r="F11" i="19"/>
  <c r="F10" i="19"/>
  <c r="F13" i="19" l="1"/>
  <c r="G9" i="19"/>
  <c r="G27" i="20"/>
  <c r="G13" i="19"/>
  <c r="F9" i="19"/>
  <c r="F17" i="19" l="1"/>
  <c r="G17" i="19"/>
  <c r="G14" i="20"/>
  <c r="F14" i="20"/>
  <c r="F20" i="19"/>
  <c r="G20" i="19"/>
  <c r="F23" i="20" l="1"/>
  <c r="G23" i="20"/>
  <c r="G26" i="20" l="1"/>
  <c r="F34" i="20" l="1"/>
  <c r="G34" i="20"/>
  <c r="G31" i="20"/>
  <c r="G11" i="1" l="1"/>
  <c r="D21" i="1" l="1"/>
  <c r="D11" i="1"/>
  <c r="J11" i="1"/>
  <c r="G21" i="1"/>
  <c r="G12" i="1"/>
</calcChain>
</file>

<file path=xl/sharedStrings.xml><?xml version="1.0" encoding="utf-8"?>
<sst xmlns="http://schemas.openxmlformats.org/spreadsheetml/2006/main" count="306" uniqueCount="182">
  <si>
    <t>Total</t>
  </si>
  <si>
    <t>Hombres</t>
  </si>
  <si>
    <t>Mujeres</t>
  </si>
  <si>
    <t>Ventas</t>
  </si>
  <si>
    <t>Aprovisionamientos</t>
  </si>
  <si>
    <t>Suministros</t>
  </si>
  <si>
    <t>Resto del mundo</t>
  </si>
  <si>
    <t>Ebitda</t>
  </si>
  <si>
    <t>Amortizaciones</t>
  </si>
  <si>
    <t>Ebit</t>
  </si>
  <si>
    <t>Resultado antes de impuestos</t>
  </si>
  <si>
    <t>Variación</t>
  </si>
  <si>
    <t>Activos no corrientes</t>
  </si>
  <si>
    <t>Capital circulante</t>
  </si>
  <si>
    <t>Pasivos corrientes</t>
  </si>
  <si>
    <t>Recursos empleados</t>
  </si>
  <si>
    <t>Provisiones y otras deudas</t>
  </si>
  <si>
    <t>Origen de fondos</t>
  </si>
  <si>
    <t>Activos corrientes</t>
  </si>
  <si>
    <t>Impuestos a las ganancias</t>
  </si>
  <si>
    <t>Gastos de personal</t>
  </si>
  <si>
    <t>Gastos</t>
  </si>
  <si>
    <t>Ingresos</t>
  </si>
  <si>
    <t>Actividad con certificación de prevención (%)</t>
  </si>
  <si>
    <t>Actividad con certificación ambiental (%)</t>
  </si>
  <si>
    <t>Actividad con certificación de calidad (%)</t>
  </si>
  <si>
    <t>Absentismo</t>
  </si>
  <si>
    <t>Sociales</t>
  </si>
  <si>
    <t>CFA (euros)</t>
  </si>
  <si>
    <t>BPA (euros)</t>
  </si>
  <si>
    <t>Capitalización (millones de euros)</t>
  </si>
  <si>
    <t>Bursátiles</t>
  </si>
  <si>
    <t>Productividad (euros/persona)</t>
  </si>
  <si>
    <t>Operativos</t>
  </si>
  <si>
    <t>ROCE (%)</t>
  </si>
  <si>
    <t>Liquidez</t>
  </si>
  <si>
    <t>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</si>
  <si>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</si>
  <si>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Variación
(%)</t>
  </si>
  <si>
    <t>CUENTA DE PÉRDIDAS Y GANANCIAS CONSOLIDADA</t>
  </si>
  <si>
    <t>CUENTA DE PÉRDIDAS Y GANANCIAS DE LAS DIVISIONES</t>
  </si>
  <si>
    <t>División de
derivados del cloro</t>
  </si>
  <si>
    <t>División de
química intermedia</t>
  </si>
  <si>
    <t>División de
farmacia</t>
  </si>
  <si>
    <t>Total consolidado</t>
  </si>
  <si>
    <t> ( %)</t>
  </si>
  <si>
    <t>Cuota
(%)</t>
  </si>
  <si>
    <t>VENTAS POR ÁREAS GEOGRÁFICAS</t>
  </si>
  <si>
    <t>Aprovisionamientos y suministros (A&amp;S)</t>
  </si>
  <si>
    <t>*</t>
  </si>
  <si>
    <t>* Puntos porcentuales</t>
  </si>
  <si>
    <t>Número de personas</t>
  </si>
  <si>
    <t>APROVISIONAMIENTOS Y SUMINISTROS</t>
  </si>
  <si>
    <t>ESTRUCTURA DE LA PLANTILLA MEDIA</t>
  </si>
  <si>
    <t>ANÁLISIS ECONÓMICO DEL BALANCE</t>
  </si>
  <si>
    <t>Deuda financiera neta (DFN)</t>
  </si>
  <si>
    <t>INDICADORES FUNDAMENTALES</t>
  </si>
  <si>
    <t>Liquidez:</t>
  </si>
  <si>
    <t>ROCE:</t>
  </si>
  <si>
    <t>Productividad:</t>
  </si>
  <si>
    <t>Capitalización:</t>
  </si>
  <si>
    <t>BPA:</t>
  </si>
  <si>
    <t>CFA:</t>
  </si>
  <si>
    <t>PER:</t>
  </si>
  <si>
    <t>Absentismo:</t>
  </si>
  <si>
    <t>Actividad con certificación de calidad:</t>
  </si>
  <si>
    <t>Actividad con certificación ambiental:</t>
  </si>
  <si>
    <t>Actividad con certificación de prevención:</t>
  </si>
  <si>
    <r>
      <t>+</t>
    </r>
    <r>
      <rPr>
        <sz val="10"/>
        <color theme="1"/>
        <rFont val="Times New Roman"/>
        <family val="1"/>
      </rPr>
      <t xml:space="preserve"> = sumado.</t>
    </r>
  </si>
  <si>
    <r>
      <t>-</t>
    </r>
    <r>
      <rPr>
        <sz val="10"/>
        <color theme="1"/>
        <rFont val="Times New Roman"/>
        <family val="1"/>
      </rPr>
      <t xml:space="preserve"> = restado.</t>
    </r>
  </si>
  <si>
    <r>
      <t>´</t>
    </r>
    <r>
      <rPr>
        <sz val="10"/>
        <color theme="1"/>
        <rFont val="Times New Roman"/>
        <family val="1"/>
      </rPr>
      <t xml:space="preserve"> = multiplicado.</t>
    </r>
  </si>
  <si>
    <r>
      <t>¸</t>
    </r>
    <r>
      <rPr>
        <sz val="10"/>
        <color theme="1"/>
        <rFont val="Times New Roman"/>
        <family val="1"/>
      </rPr>
      <t xml:space="preserve"> = dividido.</t>
    </r>
  </si>
  <si>
    <t>Gasto por depreciación y amortización</t>
  </si>
  <si>
    <t>Mercado interior</t>
  </si>
  <si>
    <t>Ingresos totales</t>
  </si>
  <si>
    <t>Ventas de productos</t>
  </si>
  <si>
    <t>Prestación de servicios</t>
  </si>
  <si>
    <t>Otros ingresos</t>
  </si>
  <si>
    <t>Activos totales</t>
  </si>
  <si>
    <t>Resto de la UE</t>
  </si>
  <si>
    <t>-</t>
  </si>
  <si>
    <t>Cobertura de financiación del inmovilizado</t>
  </si>
  <si>
    <t>Para el pago de dividendos:</t>
  </si>
  <si>
    <t>Cotización al cierre del semestre (euros/acción)</t>
  </si>
  <si>
    <t>Cobertura de financiación del inmovilizado:</t>
  </si>
  <si>
    <t>MÉTODO DE CÁLCULO Y PROPÓSITO DE CADA INDICADOR: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</si>
  <si>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activos corrientes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pasivos corrientes.</t>
    </r>
  </si>
  <si>
    <t>Propósito: evaluar la capacidad para hacer frente a los compromisos de pago a corto plazo.</t>
  </si>
  <si>
    <r>
      <t xml:space="preserve">Cálculo: (patrimonio total+pasivos no corrientes) </t>
    </r>
    <r>
      <rPr>
        <sz val="10"/>
        <color theme="1"/>
        <rFont val="Calibri"/>
        <family val="2"/>
      </rPr>
      <t>÷</t>
    </r>
    <r>
      <rPr>
        <sz val="10"/>
        <color theme="1"/>
        <rFont val="Times New Roman"/>
        <family val="1"/>
      </rPr>
      <t xml:space="preserve"> activos no corrientes.</t>
    </r>
  </si>
  <si>
    <t>Propósito: evaluar en qué medida los activos no corrientes están financiados con recursos permanentes.</t>
  </si>
  <si>
    <t>Propósito: evaluar la capacidad de los activos en explotación para generar beneficios operativos.</t>
  </si>
  <si>
    <t>Propósito: evaluar el grado de financiación ajena respecto al patrimonio del Grupo.</t>
  </si>
  <si>
    <r>
      <t xml:space="preserve">Cálculo: valor añadido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nº de empleados.</t>
    </r>
  </si>
  <si>
    <t>Propósito: medir la contribución media por empleado a la generación de valor añadido del Grupo.</t>
  </si>
  <si>
    <t>Propósito: evaluar la rentabilidad de la cartera de productos del Grupo.</t>
  </si>
  <si>
    <r>
      <t xml:space="preserve">Cálculo: precio de cotización al cierre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número de acciones emitidas.</t>
    </r>
  </si>
  <si>
    <t>Propósito: conocer el valor que el mercado le asigna a los fondos propios de la Sociedad.</t>
  </si>
  <si>
    <r>
      <t xml:space="preserve">Cálculo: resultado del ejercicio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de acciones.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</si>
  <si>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Propósito: medir el beneficio que corresponde a cada acción.</t>
    </r>
  </si>
  <si>
    <r>
      <t xml:space="preserve">Cálculo: </t>
    </r>
    <r>
      <rPr>
        <i/>
        <sz val="10"/>
        <color theme="1"/>
        <rFont val="Times New Roman"/>
        <family val="1"/>
      </rPr>
      <t>cash flow</t>
    </r>
    <r>
      <rPr>
        <sz val="10"/>
        <color theme="1"/>
        <rFont val="Times New Roman"/>
        <family val="1"/>
      </rPr>
      <t xml:space="preserve"> de explotación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de acciones.</t>
    </r>
  </si>
  <si>
    <t>Propósito: medir el flujo de dinero generado que corresponde a cada acción.</t>
  </si>
  <si>
    <t>Propósito: conocer el número de veces que el beneficio por acción está incluido en el valor de la acción.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</si>
  <si>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patrimonio neto</t>
    </r>
  </si>
  <si>
    <t>Propósito: relacionar el valor de la Sociedad en la Bolsa con su valor teórico contable.</t>
  </si>
  <si>
    <r>
      <t xml:space="preserve">Cálculo: número de accidentes con y sin baja del personal propio y ajeno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cada millón de horas trabajadas.</t>
    </r>
  </si>
  <si>
    <t>Propósito: medir la accidentabilidad total -con y sin baja- de todas las personas que trabajan en las instalaciones del Grupo, sean o no de la plantilla del Grupo.</t>
  </si>
  <si>
    <r>
      <t xml:space="preserve">Cálculo: porcentaje de jornadas perdidas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jornadas teóricas a trabajar en el año.</t>
    </r>
  </si>
  <si>
    <t>Propósito: conocer el porcentaje de jornadas perdidas por enfermedad común.</t>
  </si>
  <si>
    <r>
      <t xml:space="preserve">Cálculo: porcentaje de centros con certificación ISO 9001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centros.</t>
    </r>
  </si>
  <si>
    <t>Propósito: conocer el grado de implantación de un sistema de gestión de la calidad en el Grupo.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</si>
  <si>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porcentaje de centros con certificación ISO 14001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centros</t>
    </r>
  </si>
  <si>
    <t>Propósito: conocer el grado de implantación de un sistema de gestión medio ambiental en el Grupo</t>
  </si>
  <si>
    <r>
      <t xml:space="preserve">Cálculo: porcentaje de centros con certificación OHSAS 18001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centros.</t>
    </r>
  </si>
  <si>
    <t>Propósito: conocer el grado de implantación de un sistema de gestión de la prevención de riesgos laborales en el Grupo.</t>
  </si>
  <si>
    <t>Propósito: evaluar la capacidad de devolución de la financiación ajena en número de años.</t>
  </si>
  <si>
    <t>**</t>
  </si>
  <si>
    <t>** Puntos porcentuales</t>
  </si>
  <si>
    <t>Milles de euros</t>
  </si>
  <si>
    <t>Miles de euros</t>
  </si>
  <si>
    <t>Deterioro de instrumentos financieros</t>
  </si>
  <si>
    <t>Ratio de apalancamiento (&lt;0,5)</t>
  </si>
  <si>
    <t>Ratio de solvencia (&lt;2)*</t>
  </si>
  <si>
    <t>*Datos correspondientes a los últimos 12 meses.</t>
  </si>
  <si>
    <t>Valor añadido (Miles €)</t>
  </si>
  <si>
    <t>P/BV</t>
  </si>
  <si>
    <t>Ratio de apalancamiento:</t>
  </si>
  <si>
    <t>Ratio de solvencia: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</si>
  <si>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ebit de los últimos 12 meses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recursos empleados.</t>
    </r>
  </si>
  <si>
    <t>Valor añadido:</t>
  </si>
  <si>
    <r>
      <t xml:space="preserve">Cálculo: ebitda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gastos de personal.</t>
    </r>
  </si>
  <si>
    <t>Propósito: medir la riqueza que genera el Grupo.</t>
  </si>
  <si>
    <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resultado de los últimos 12 meses.</t>
    </r>
  </si>
  <si>
    <t>P/BV:</t>
  </si>
  <si>
    <t xml:space="preserve">IF general: </t>
  </si>
  <si>
    <t>Resultado del semestre</t>
  </si>
  <si>
    <t>PER</t>
  </si>
  <si>
    <t>Inversiones en inmovilizado</t>
  </si>
  <si>
    <t>Participación en las ganancias de asociadas</t>
  </si>
  <si>
    <t>Otros gastos</t>
  </si>
  <si>
    <t>Activos netos asignados a segmentos</t>
  </si>
  <si>
    <t>Resto de la OCDE</t>
  </si>
  <si>
    <t>Variación
(Miles €)</t>
  </si>
  <si>
    <t>Ratio de solvencia (DFN/ebitda*)</t>
  </si>
  <si>
    <t>IF general</t>
  </si>
  <si>
    <t>1S 2020</t>
  </si>
  <si>
    <t>Reversión de provisiones y otros ingresos extraordinarios</t>
  </si>
  <si>
    <t>No asignado</t>
  </si>
  <si>
    <t>Margen de contribución unitario (%)</t>
  </si>
  <si>
    <t>Margen de contribución unitario</t>
  </si>
  <si>
    <r>
      <t xml:space="preserve">Cálculo: (ventas de productos + prestación de servicios + aprovisionamientos + reducción de existencias + suministros) </t>
    </r>
    <r>
      <rPr>
        <sz val="10"/>
        <color theme="1"/>
        <rFont val="Symbol"/>
        <family val="1"/>
        <charset val="2"/>
      </rPr>
      <t xml:space="preserve">¸ </t>
    </r>
    <r>
      <rPr>
        <sz val="10"/>
        <color theme="1"/>
        <rFont val="Times New Roman"/>
        <family val="1"/>
      </rPr>
      <t>(ventas de productos + prestación de servicios)</t>
    </r>
  </si>
  <si>
    <t>Propósito: medir la proporción entre las ventas y los ingresos obtenidos por prestación de servicios respecto de los beneficios brutos de explotación obtenidos.</t>
  </si>
  <si>
    <t>Ingresos y gastos financieros y diferencias de cambio</t>
  </si>
  <si>
    <t>Total asignado</t>
  </si>
  <si>
    <t>Margen ebitda/cifra de negocios (%)</t>
  </si>
  <si>
    <t>Margen A&amp;S/ventas de productos (%)</t>
  </si>
  <si>
    <t>Ratio de apalancamiento (DFN/PT)</t>
  </si>
  <si>
    <t>* Ebitda asignado de los últimos 12 meses.</t>
  </si>
  <si>
    <t>Margen de ebitda asignado/ventas (%)</t>
  </si>
  <si>
    <r>
      <t xml:space="preserve">Cálculo: deuda financiera neta </t>
    </r>
    <r>
      <rPr>
        <sz val="10"/>
        <color theme="1"/>
        <rFont val="Calibri"/>
        <family val="2"/>
      </rPr>
      <t>÷ patrimonio total.</t>
    </r>
  </si>
  <si>
    <r>
      <t xml:space="preserve">Cálculo: deuda financiera neta </t>
    </r>
    <r>
      <rPr>
        <sz val="10"/>
        <color theme="1"/>
        <rFont val="Calibri"/>
        <family val="2"/>
      </rPr>
      <t>÷ ebitda asignado de los últimos 12 meses.</t>
    </r>
  </si>
  <si>
    <r>
      <t xml:space="preserve">Ebitda asignado </t>
    </r>
    <r>
      <rPr>
        <b/>
        <sz val="10"/>
        <color theme="1"/>
        <rFont val="Symbol"/>
        <family val="1"/>
        <charset val="2"/>
      </rPr>
      <t>¸</t>
    </r>
    <r>
      <rPr>
        <b/>
        <sz val="10"/>
        <color theme="1"/>
        <rFont val="Times New Roman"/>
        <family val="1"/>
      </rPr>
      <t xml:space="preserve"> ventas: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</si>
  <si>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ebitda asignado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 y prestación de servicios</t>
    </r>
  </si>
  <si>
    <t>1S 2021</t>
  </si>
  <si>
    <t>Dotación de provisiones y otros gastos extraordinarios</t>
  </si>
  <si>
    <t>Reducción de existencias productos terminados y en curso</t>
  </si>
  <si>
    <t>x3,1*</t>
  </si>
  <si>
    <t>Patrimonio total</t>
  </si>
  <si>
    <t>Directivos</t>
  </si>
  <si>
    <t>Técnicos senior</t>
  </si>
  <si>
    <t xml:space="preserve">Técnicos </t>
  </si>
  <si>
    <t>Grupo 6 CGIQ</t>
  </si>
  <si>
    <t>Grupo 5 CGIQ</t>
  </si>
  <si>
    <t>Grupo 4 CGIQ</t>
  </si>
  <si>
    <t>Grupo 3 CGIQ</t>
  </si>
  <si>
    <t>Grupo 2 CGIQ</t>
  </si>
  <si>
    <t>1S 2022</t>
  </si>
  <si>
    <t>×6,1*</t>
  </si>
  <si>
    <t>×2,4*</t>
  </si>
  <si>
    <t>Transportes</t>
  </si>
  <si>
    <t>* Veces en que la cifra de 2022 supera a la de 2021 (en términos absolutos).</t>
  </si>
  <si>
    <t>x2,1*</t>
  </si>
  <si>
    <t>Grupo 1 CGIQ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</si>
</sst>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%"/>
    <numFmt numFmtId="166" formatCode="#,##0.0"/>
    <numFmt numFmtId="167" formatCode="_-* #,##0.00\ _P_t_s_-;\-* #,##0.00\ _P_t_s_-;_-* &quot;-&quot;??\ _P_t_s_-;_-@_-"/>
    <numFmt numFmtId="168" formatCode="dd\-mm\-yy;@"/>
    <numFmt numFmtId="169" formatCode="#,##0.0_);\(#,##0.0\)"/>
    <numFmt numFmtId="170" formatCode="#,##0.0\ _€"/>
  </numFmts>
  <fonts count="50" x14ac:knownFonts="1">
    <font>
      <sz val="12"/>
      <color theme="1"/>
      <name val="Times New Roman"/>
      <family val="2"/>
    </font>
    <font>
      <b/>
      <sz val="2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Calibri"/>
      <family val="2"/>
    </font>
    <font>
      <sz val="14"/>
      <color theme="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Symbol"/>
      <family val="1"/>
      <charset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2"/>
    </font>
    <font>
      <sz val="11.5"/>
      <color theme="1"/>
      <name val="Times New Roman"/>
      <family val="1"/>
    </font>
    <font>
      <sz val="12"/>
      <color rgb="FFFF0000"/>
      <name val="Times New Roman"/>
      <family val="2"/>
    </font>
    <font>
      <b/>
      <sz val="14"/>
      <name val="Times New Roman"/>
      <family val="1"/>
    </font>
    <font>
      <sz val="11.5"/>
      <name val="Times New Roman"/>
      <family val="1"/>
    </font>
    <font>
      <sz val="12"/>
      <name val="Calibri"/>
      <family val="2"/>
    </font>
    <font>
      <b/>
      <sz val="12"/>
      <name val="Times New Roman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0" fontId="5" fillId="0" borderId="0"/>
  </cellStyleXfs>
  <cellXfs count="290">
    <xf numFmtId="0" fontId="0" fillId="0" borderId="0" xfId="0"/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2" applyNumberFormat="1" applyFont="1" applyBorder="1" applyAlignment="1">
      <alignment horizontal="right" vertical="center"/>
    </xf>
    <xf numFmtId="165" fontId="2" fillId="0" borderId="0" xfId="2" applyNumberFormat="1" applyFont="1" applyBorder="1" applyAlignment="1">
      <alignment horizontal="right" vertical="center" wrapText="1"/>
    </xf>
    <xf numFmtId="0" fontId="0" fillId="0" borderId="0" xfId="0" applyFill="1"/>
    <xf numFmtId="164" fontId="0" fillId="0" borderId="0" xfId="0" applyNumberFormat="1"/>
    <xf numFmtId="0" fontId="2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/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29" fillId="0" borderId="0" xfId="0" applyFont="1" applyBorder="1" applyAlignment="1">
      <alignment horizontal="justify" vertical="center"/>
    </xf>
    <xf numFmtId="0" fontId="16" fillId="3" borderId="0" xfId="0" applyFont="1" applyFill="1" applyBorder="1" applyAlignment="1">
      <alignment horizontal="center" vertical="center" wrapText="1"/>
    </xf>
    <xf numFmtId="168" fontId="16" fillId="3" borderId="0" xfId="7" applyNumberFormat="1" applyFont="1" applyFill="1" applyBorder="1" applyAlignment="1">
      <alignment horizontal="center" vertical="center" wrapText="1"/>
    </xf>
    <xf numFmtId="168" fontId="16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3" fillId="0" borderId="0" xfId="7" applyFont="1" applyAlignment="1">
      <alignment vertical="center"/>
    </xf>
    <xf numFmtId="4" fontId="13" fillId="0" borderId="0" xfId="7" applyNumberFormat="1" applyFont="1" applyAlignment="1">
      <alignment vertical="center"/>
    </xf>
    <xf numFmtId="0" fontId="6" fillId="0" borderId="0" xfId="7" applyFont="1" applyBorder="1" applyAlignment="1">
      <alignment horizontal="center" vertical="center"/>
    </xf>
    <xf numFmtId="0" fontId="6" fillId="0" borderId="0" xfId="7" applyFont="1" applyBorder="1" applyAlignment="1">
      <alignment vertical="center"/>
    </xf>
    <xf numFmtId="4" fontId="6" fillId="0" borderId="0" xfId="7" applyNumberFormat="1" applyFont="1" applyBorder="1" applyAlignment="1">
      <alignment vertical="center"/>
    </xf>
    <xf numFmtId="0" fontId="6" fillId="0" borderId="0" xfId="7" applyFont="1" applyAlignment="1">
      <alignment vertical="center"/>
    </xf>
    <xf numFmtId="168" fontId="6" fillId="0" borderId="0" xfId="7" applyNumberFormat="1" applyFont="1" applyBorder="1" applyAlignment="1">
      <alignment horizontal="center" vertical="center" wrapText="1"/>
    </xf>
    <xf numFmtId="164" fontId="2" fillId="2" borderId="0" xfId="7" applyNumberFormat="1" applyFont="1" applyFill="1" applyBorder="1" applyAlignment="1">
      <alignment horizontal="right" vertical="center"/>
    </xf>
    <xf numFmtId="164" fontId="13" fillId="0" borderId="0" xfId="7" applyNumberFormat="1" applyFont="1" applyBorder="1" applyAlignment="1">
      <alignment horizontal="right" vertical="center"/>
    </xf>
    <xf numFmtId="164" fontId="13" fillId="0" borderId="0" xfId="7" applyNumberFormat="1" applyFont="1" applyFill="1" applyBorder="1" applyAlignment="1">
      <alignment horizontal="right" vertical="center"/>
    </xf>
    <xf numFmtId="164" fontId="18" fillId="2" borderId="0" xfId="7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165" fontId="0" fillId="0" borderId="0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0" fillId="0" borderId="0" xfId="0" applyAlignment="1">
      <alignment horizontal="right" vertical="center"/>
    </xf>
    <xf numFmtId="9" fontId="0" fillId="0" borderId="0" xfId="2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18" fillId="2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" fontId="3" fillId="0" borderId="0" xfId="2" applyNumberFormat="1" applyFont="1" applyBorder="1" applyAlignment="1">
      <alignment vertical="center"/>
    </xf>
    <xf numFmtId="2" fontId="3" fillId="0" borderId="0" xfId="2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8" fontId="6" fillId="0" borderId="0" xfId="0" applyNumberFormat="1" applyFont="1" applyBorder="1" applyAlignment="1">
      <alignment horizontal="center" vertical="center" wrapText="1"/>
    </xf>
    <xf numFmtId="168" fontId="16" fillId="0" borderId="0" xfId="7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justify" vertical="center" wrapText="1"/>
    </xf>
    <xf numFmtId="3" fontId="18" fillId="2" borderId="0" xfId="0" applyNumberFormat="1" applyFont="1" applyFill="1" applyBorder="1" applyAlignment="1">
      <alignment horizontal="right" vertical="center" wrapText="1"/>
    </xf>
    <xf numFmtId="1" fontId="18" fillId="2" borderId="0" xfId="2" applyNumberFormat="1" applyFont="1" applyFill="1" applyBorder="1" applyAlignment="1">
      <alignment vertical="center"/>
    </xf>
    <xf numFmtId="2" fontId="18" fillId="2" borderId="0" xfId="2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3" fontId="35" fillId="0" borderId="0" xfId="0" applyNumberFormat="1" applyFont="1" applyFill="1" applyBorder="1" applyAlignment="1">
      <alignment horizontal="right" vertical="center"/>
    </xf>
    <xf numFmtId="3" fontId="36" fillId="4" borderId="0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2" fillId="2" borderId="0" xfId="7" applyNumberFormat="1" applyFont="1" applyFill="1" applyBorder="1" applyAlignment="1">
      <alignment vertical="center"/>
    </xf>
    <xf numFmtId="3" fontId="13" fillId="0" borderId="0" xfId="7" applyNumberFormat="1" applyFont="1" applyBorder="1" applyAlignment="1">
      <alignment vertical="center"/>
    </xf>
    <xf numFmtId="3" fontId="13" fillId="0" borderId="0" xfId="7" applyNumberFormat="1" applyFont="1" applyFill="1" applyBorder="1" applyAlignment="1">
      <alignment vertical="center"/>
    </xf>
    <xf numFmtId="3" fontId="18" fillId="2" borderId="0" xfId="7" applyNumberFormat="1" applyFont="1" applyFill="1" applyBorder="1" applyAlignment="1">
      <alignment vertical="center"/>
    </xf>
    <xf numFmtId="3" fontId="6" fillId="0" borderId="0" xfId="7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26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26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4" fontId="2" fillId="2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Border="1" applyAlignment="1">
      <alignment horizontal="right" vertical="center"/>
    </xf>
    <xf numFmtId="164" fontId="2" fillId="0" borderId="0" xfId="2" applyNumberFormat="1" applyFont="1" applyBorder="1" applyAlignment="1">
      <alignment horizontal="right" vertical="center"/>
    </xf>
    <xf numFmtId="164" fontId="18" fillId="2" borderId="0" xfId="2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2" borderId="0" xfId="2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13" fillId="0" borderId="0" xfId="0" applyNumberFormat="1" applyFont="1" applyAlignment="1">
      <alignment vertical="center"/>
    </xf>
    <xf numFmtId="0" fontId="33" fillId="0" borderId="0" xfId="0" applyFont="1" applyFill="1" applyAlignment="1">
      <alignment vertical="center"/>
    </xf>
    <xf numFmtId="166" fontId="37" fillId="0" borderId="0" xfId="2" applyNumberFormat="1" applyFont="1" applyFill="1" applyBorder="1" applyAlignment="1">
      <alignment horizontal="right" vertical="center"/>
    </xf>
    <xf numFmtId="166" fontId="36" fillId="0" borderId="0" xfId="2" applyNumberFormat="1" applyFont="1" applyFill="1" applyBorder="1" applyAlignment="1">
      <alignment horizontal="right" vertical="center"/>
    </xf>
    <xf numFmtId="0" fontId="13" fillId="0" borderId="0" xfId="7" applyFont="1" applyBorder="1" applyAlignment="1">
      <alignment horizontal="left" vertical="center" indent="2"/>
    </xf>
    <xf numFmtId="3" fontId="0" fillId="0" borderId="0" xfId="0" applyNumberFormat="1"/>
    <xf numFmtId="3" fontId="38" fillId="0" borderId="0" xfId="0" applyNumberFormat="1" applyFont="1" applyFill="1" applyAlignment="1">
      <alignment horizontal="right" vertical="center" wrapText="1"/>
    </xf>
    <xf numFmtId="3" fontId="38" fillId="0" borderId="0" xfId="0" applyNumberFormat="1" applyFont="1" applyAlignment="1">
      <alignment horizontal="right" vertical="center" wrapText="1"/>
    </xf>
    <xf numFmtId="3" fontId="2" fillId="2" borderId="0" xfId="7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right" vertical="center"/>
    </xf>
    <xf numFmtId="3" fontId="36" fillId="0" borderId="0" xfId="2" applyNumberFormat="1" applyFont="1" applyFill="1" applyBorder="1" applyAlignment="1">
      <alignment horizontal="right" vertical="center"/>
    </xf>
    <xf numFmtId="2" fontId="36" fillId="2" borderId="0" xfId="0" applyNumberFormat="1" applyFont="1" applyFill="1" applyBorder="1"/>
    <xf numFmtId="0" fontId="16" fillId="3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6" fontId="40" fillId="0" borderId="0" xfId="0" applyNumberFormat="1" applyFont="1" applyFill="1" applyAlignment="1">
      <alignment horizontal="right" vertical="center"/>
    </xf>
    <xf numFmtId="164" fontId="40" fillId="0" borderId="0" xfId="0" applyNumberFormat="1" applyFont="1" applyFill="1" applyAlignment="1">
      <alignment horizontal="right" vertical="center"/>
    </xf>
    <xf numFmtId="3" fontId="36" fillId="2" borderId="0" xfId="7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13" fillId="0" borderId="0" xfId="7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7" applyFont="1" applyFill="1" applyAlignment="1">
      <alignment vertical="center"/>
    </xf>
    <xf numFmtId="0" fontId="13" fillId="0" borderId="0" xfId="7" applyFont="1" applyFill="1" applyBorder="1" applyAlignment="1">
      <alignment horizontal="left" vertical="center" indent="2"/>
    </xf>
    <xf numFmtId="0" fontId="6" fillId="0" borderId="0" xfId="7" applyFont="1" applyFill="1" applyAlignment="1">
      <alignment vertical="center"/>
    </xf>
    <xf numFmtId="3" fontId="13" fillId="0" borderId="0" xfId="7" applyNumberFormat="1" applyFont="1" applyFill="1" applyAlignment="1">
      <alignment vertical="center"/>
    </xf>
    <xf numFmtId="3" fontId="35" fillId="0" borderId="0" xfId="7" applyNumberFormat="1" applyFont="1" applyFill="1" applyBorder="1" applyAlignment="1">
      <alignment vertical="center"/>
    </xf>
    <xf numFmtId="0" fontId="41" fillId="0" borderId="0" xfId="0" applyFont="1" applyFill="1" applyAlignment="1">
      <alignment horizontal="right" vertical="center" wrapText="1"/>
    </xf>
    <xf numFmtId="3" fontId="41" fillId="0" borderId="0" xfId="0" applyNumberFormat="1" applyFont="1" applyFill="1" applyAlignment="1">
      <alignment horizontal="right" vertical="center" wrapText="1"/>
    </xf>
    <xf numFmtId="3" fontId="36" fillId="0" borderId="0" xfId="0" applyNumberFormat="1" applyFont="1" applyAlignment="1">
      <alignment horizontal="right" vertical="center" wrapText="1"/>
    </xf>
    <xf numFmtId="164" fontId="36" fillId="0" borderId="0" xfId="0" applyNumberFormat="1" applyFont="1" applyFill="1" applyBorder="1" applyAlignment="1">
      <alignment horizontal="right" vertical="center"/>
    </xf>
    <xf numFmtId="164" fontId="35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4" fontId="42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vertical="center"/>
    </xf>
    <xf numFmtId="3" fontId="36" fillId="0" borderId="0" xfId="0" applyNumberFormat="1" applyFont="1" applyAlignment="1">
      <alignment vertical="center"/>
    </xf>
    <xf numFmtId="166" fontId="36" fillId="0" borderId="0" xfId="0" applyNumberFormat="1" applyFont="1" applyFill="1" applyBorder="1" applyAlignment="1">
      <alignment horizontal="righ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/>
    </xf>
    <xf numFmtId="3" fontId="37" fillId="0" borderId="0" xfId="0" applyNumberFormat="1" applyFont="1" applyAlignment="1">
      <alignment vertical="center"/>
    </xf>
    <xf numFmtId="166" fontId="35" fillId="0" borderId="0" xfId="2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 wrapText="1"/>
    </xf>
    <xf numFmtId="166" fontId="43" fillId="0" borderId="0" xfId="2" applyNumberFormat="1" applyFont="1" applyFill="1" applyBorder="1" applyAlignment="1">
      <alignment horizontal="right" vertical="center"/>
    </xf>
    <xf numFmtId="3" fontId="37" fillId="0" borderId="0" xfId="0" applyNumberFormat="1" applyFont="1" applyFill="1" applyAlignment="1">
      <alignment vertical="center"/>
    </xf>
    <xf numFmtId="166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166" fontId="40" fillId="0" borderId="0" xfId="2" applyNumberFormat="1" applyFont="1" applyFill="1" applyBorder="1" applyAlignment="1">
      <alignment horizontal="right" vertical="center"/>
    </xf>
    <xf numFmtId="2" fontId="40" fillId="0" borderId="0" xfId="0" applyNumberFormat="1" applyFont="1" applyFill="1" applyAlignment="1">
      <alignment horizontal="right" vertical="center"/>
    </xf>
    <xf numFmtId="164" fontId="40" fillId="0" borderId="0" xfId="2" applyNumberFormat="1" applyFont="1" applyFill="1" applyBorder="1" applyAlignment="1">
      <alignment horizontal="right" vertical="center"/>
    </xf>
    <xf numFmtId="164" fontId="36" fillId="4" borderId="0" xfId="0" applyNumberFormat="1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165" fontId="35" fillId="0" borderId="0" xfId="2" applyNumberFormat="1" applyFont="1" applyFill="1" applyBorder="1" applyAlignment="1">
      <alignment horizontal="right" vertical="center"/>
    </xf>
    <xf numFmtId="169" fontId="35" fillId="0" borderId="0" xfId="0" applyNumberFormat="1" applyFont="1" applyFill="1" applyBorder="1" applyAlignment="1">
      <alignment horizontal="right" vertical="center"/>
    </xf>
    <xf numFmtId="2" fontId="35" fillId="0" borderId="0" xfId="0" applyNumberFormat="1" applyFont="1" applyFill="1" applyBorder="1" applyAlignment="1">
      <alignment horizontal="right" vertical="center" wrapText="1"/>
    </xf>
    <xf numFmtId="2" fontId="35" fillId="0" borderId="0" xfId="0" applyNumberFormat="1" applyFont="1" applyFill="1" applyBorder="1"/>
    <xf numFmtId="164" fontId="35" fillId="0" borderId="0" xfId="0" applyNumberFormat="1" applyFont="1" applyFill="1" applyBorder="1"/>
    <xf numFmtId="0" fontId="35" fillId="2" borderId="0" xfId="0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/>
    <xf numFmtId="3" fontId="35" fillId="0" borderId="0" xfId="0" applyNumberFormat="1" applyFont="1"/>
    <xf numFmtId="4" fontId="35" fillId="0" borderId="0" xfId="0" applyNumberFormat="1" applyFont="1" applyFill="1" applyAlignment="1">
      <alignment horizontal="right"/>
    </xf>
    <xf numFmtId="2" fontId="35" fillId="0" borderId="0" xfId="0" applyNumberFormat="1" applyFont="1" applyFill="1" applyAlignment="1">
      <alignment horizontal="right"/>
    </xf>
    <xf numFmtId="0" fontId="35" fillId="0" borderId="0" xfId="0" applyFont="1" applyFill="1" applyBorder="1" applyAlignment="1">
      <alignment horizontal="right" vertical="center" wrapText="1"/>
    </xf>
    <xf numFmtId="2" fontId="35" fillId="0" borderId="0" xfId="0" applyNumberFormat="1" applyFont="1" applyFill="1"/>
    <xf numFmtId="0" fontId="35" fillId="0" borderId="0" xfId="0" applyFont="1" applyAlignment="1">
      <alignment horizontal="right" vertical="center" wrapText="1"/>
    </xf>
    <xf numFmtId="1" fontId="35" fillId="0" borderId="0" xfId="2" applyNumberFormat="1" applyFont="1" applyFill="1" applyBorder="1" applyAlignment="1">
      <alignment vertical="center"/>
    </xf>
    <xf numFmtId="2" fontId="35" fillId="0" borderId="0" xfId="2" applyNumberFormat="1" applyFont="1" applyFill="1" applyBorder="1" applyAlignment="1">
      <alignment vertical="center"/>
    </xf>
    <xf numFmtId="1" fontId="35" fillId="0" borderId="0" xfId="2" applyNumberFormat="1" applyFont="1" applyBorder="1" applyAlignment="1">
      <alignment vertical="center"/>
    </xf>
    <xf numFmtId="2" fontId="35" fillId="0" borderId="0" xfId="2" applyNumberFormat="1" applyFont="1" applyBorder="1" applyAlignment="1">
      <alignment vertical="center"/>
    </xf>
    <xf numFmtId="1" fontId="35" fillId="0" borderId="0" xfId="0" applyNumberFormat="1" applyFont="1" applyBorder="1" applyAlignment="1">
      <alignment vertical="center"/>
    </xf>
    <xf numFmtId="3" fontId="34" fillId="0" borderId="0" xfId="7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5" fillId="0" borderId="0" xfId="7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3" fontId="46" fillId="0" borderId="0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3" fontId="46" fillId="0" borderId="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3" fontId="35" fillId="0" borderId="0" xfId="7" applyNumberFormat="1" applyFont="1" applyFill="1" applyAlignment="1">
      <alignment vertical="center"/>
    </xf>
    <xf numFmtId="0" fontId="46" fillId="0" borderId="0" xfId="0" applyFont="1" applyBorder="1" applyAlignment="1">
      <alignment horizontal="left" vertical="center" indent="1"/>
    </xf>
    <xf numFmtId="3" fontId="40" fillId="2" borderId="0" xfId="7" applyNumberFormat="1" applyFont="1" applyFill="1" applyBorder="1" applyAlignment="1">
      <alignment vertical="center"/>
    </xf>
    <xf numFmtId="0" fontId="35" fillId="0" borderId="0" xfId="7" applyFont="1" applyAlignment="1">
      <alignment vertical="center"/>
    </xf>
    <xf numFmtId="0" fontId="45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3" fontId="36" fillId="2" borderId="0" xfId="0" applyNumberFormat="1" applyFont="1" applyFill="1" applyBorder="1" applyAlignment="1">
      <alignment vertical="center"/>
    </xf>
    <xf numFmtId="3" fontId="40" fillId="2" borderId="0" xfId="0" applyNumberFormat="1" applyFont="1" applyFill="1" applyBorder="1" applyAlignment="1">
      <alignment vertical="center"/>
    </xf>
    <xf numFmtId="1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/>
    <xf numFmtId="3" fontId="36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66" fontId="35" fillId="0" borderId="0" xfId="0" applyNumberFormat="1" applyFont="1" applyFill="1" applyAlignment="1">
      <alignment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3" fontId="36" fillId="2" borderId="0" xfId="0" applyNumberFormat="1" applyFont="1" applyFill="1" applyBorder="1" applyAlignment="1">
      <alignment horizontal="right" vertical="center"/>
    </xf>
    <xf numFmtId="2" fontId="35" fillId="0" borderId="0" xfId="0" applyNumberFormat="1" applyFont="1" applyFill="1" applyBorder="1" applyAlignment="1">
      <alignment horizontal="right" vertical="center"/>
    </xf>
    <xf numFmtId="170" fontId="40" fillId="2" borderId="0" xfId="2" applyNumberFormat="1" applyFont="1" applyFill="1" applyBorder="1" applyAlignment="1">
      <alignment horizontal="right" vertical="center"/>
    </xf>
    <xf numFmtId="1" fontId="35" fillId="0" borderId="0" xfId="0" applyNumberFormat="1" applyFont="1" applyFill="1" applyBorder="1" applyAlignment="1">
      <alignment vertical="center"/>
    </xf>
    <xf numFmtId="3" fontId="40" fillId="2" borderId="0" xfId="0" applyNumberFormat="1" applyFont="1" applyFill="1" applyBorder="1" applyAlignment="1">
      <alignment horizontal="right" vertical="center" wrapText="1"/>
    </xf>
    <xf numFmtId="0" fontId="40" fillId="2" borderId="0" xfId="0" applyFont="1" applyFill="1" applyBorder="1" applyAlignment="1">
      <alignment horizontal="right" vertical="center" wrapText="1"/>
    </xf>
    <xf numFmtId="1" fontId="40" fillId="2" borderId="0" xfId="2" applyNumberFormat="1" applyFont="1" applyFill="1" applyBorder="1" applyAlignment="1">
      <alignment vertical="center"/>
    </xf>
    <xf numFmtId="0" fontId="17" fillId="3" borderId="0" xfId="7" applyFont="1" applyFill="1" applyBorder="1" applyAlignment="1">
      <alignment horizontal="center" vertical="center"/>
    </xf>
    <xf numFmtId="0" fontId="13" fillId="0" borderId="0" xfId="7" applyFont="1" applyBorder="1" applyAlignment="1">
      <alignment vertical="center"/>
    </xf>
    <xf numFmtId="0" fontId="18" fillId="2" borderId="0" xfId="7" applyFont="1" applyFill="1" applyBorder="1" applyAlignment="1">
      <alignment vertical="center"/>
    </xf>
    <xf numFmtId="0" fontId="2" fillId="2" borderId="0" xfId="7" applyFont="1" applyFill="1" applyBorder="1" applyAlignment="1">
      <alignment vertical="center"/>
    </xf>
    <xf numFmtId="0" fontId="35" fillId="0" borderId="0" xfId="7" applyFont="1" applyBorder="1" applyAlignment="1">
      <alignment vertical="center"/>
    </xf>
    <xf numFmtId="0" fontId="13" fillId="0" borderId="0" xfId="7" applyFont="1" applyBorder="1" applyAlignment="1">
      <alignment horizontal="left" vertical="center"/>
    </xf>
    <xf numFmtId="0" fontId="13" fillId="0" borderId="0" xfId="7" applyFont="1" applyBorder="1" applyAlignment="1">
      <alignment horizontal="left" vertical="center" indent="2"/>
    </xf>
    <xf numFmtId="0" fontId="16" fillId="0" borderId="0" xfId="7" applyFont="1" applyFill="1" applyBorder="1" applyAlignment="1">
      <alignment vertical="center"/>
    </xf>
    <xf numFmtId="0" fontId="46" fillId="0" borderId="0" xfId="0" applyFont="1" applyBorder="1" applyAlignment="1">
      <alignment horizontal="left" vertical="center" indent="1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NumberFormat="1" applyFont="1" applyFill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2" fontId="17" fillId="3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indent="2"/>
    </xf>
    <xf numFmtId="0" fontId="35" fillId="0" borderId="0" xfId="0" applyFont="1"/>
    <xf numFmtId="0" fontId="35" fillId="0" borderId="0" xfId="0" applyFont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justify" vertical="center"/>
    </xf>
    <xf numFmtId="0" fontId="36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/>
    </xf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5"/>
  <sheetViews>
    <sheetView showGridLines="0" tabSelected="1" zoomScale="85" zoomScaleNormal="85" workbookViewId="0">
      <selection activeCell="K21" sqref="K21"/>
    </sheetView>
  </sheetViews>
  <sheetFormatPr baseColWidth="10" defaultColWidth="11" defaultRowHeight="15.75" x14ac:dyDescent="0.25"/>
  <cols>
    <col min="1" max="1" width="5.625" style="55" customWidth="1"/>
    <col min="2" max="2" width="4.375" style="55" customWidth="1"/>
    <col min="3" max="3" width="46.25" style="55" customWidth="1"/>
    <col min="4" max="5" width="9" style="56" bestFit="1" customWidth="1"/>
    <col min="6" max="6" width="11.625" style="55" customWidth="1"/>
    <col min="7" max="7" width="11.75" style="55" customWidth="1"/>
    <col min="8" max="16384" width="11" style="55"/>
  </cols>
  <sheetData>
    <row r="1" spans="2:13" ht="24.95" customHeight="1" x14ac:dyDescent="0.25"/>
    <row r="2" spans="2:13" ht="24.95" customHeight="1" x14ac:dyDescent="0.25">
      <c r="B2" s="255" t="s">
        <v>39</v>
      </c>
      <c r="C2" s="255"/>
      <c r="D2" s="255"/>
      <c r="E2" s="255"/>
      <c r="F2" s="255"/>
      <c r="G2" s="255"/>
    </row>
    <row r="3" spans="2:13" x14ac:dyDescent="0.25">
      <c r="B3" s="57"/>
      <c r="C3" s="57"/>
      <c r="D3" s="57"/>
      <c r="E3" s="57"/>
      <c r="F3" s="57"/>
      <c r="G3" s="57"/>
    </row>
    <row r="4" spans="2:13" x14ac:dyDescent="0.25">
      <c r="B4" s="260" t="s">
        <v>118</v>
      </c>
      <c r="C4" s="260"/>
      <c r="D4" s="57"/>
      <c r="E4" s="57"/>
      <c r="F4" s="57"/>
      <c r="G4" s="57"/>
    </row>
    <row r="5" spans="2:13" s="60" customFormat="1" x14ac:dyDescent="0.25">
      <c r="B5" s="58"/>
      <c r="C5" s="58"/>
      <c r="D5" s="59"/>
      <c r="E5" s="59"/>
      <c r="F5" s="58"/>
      <c r="G5" s="58"/>
    </row>
    <row r="6" spans="2:13" s="60" customFormat="1" ht="37.5" customHeight="1" x14ac:dyDescent="0.25">
      <c r="B6" s="262"/>
      <c r="C6" s="262"/>
      <c r="D6" s="43" t="s">
        <v>175</v>
      </c>
      <c r="E6" s="43" t="s">
        <v>162</v>
      </c>
      <c r="F6" s="43" t="s">
        <v>38</v>
      </c>
      <c r="G6" s="43" t="s">
        <v>141</v>
      </c>
      <c r="I6" s="224"/>
      <c r="J6" s="225"/>
      <c r="K6" s="226"/>
      <c r="L6" s="226"/>
      <c r="M6" s="227"/>
    </row>
    <row r="7" spans="2:13" s="60" customFormat="1" x14ac:dyDescent="0.25">
      <c r="B7" s="58"/>
      <c r="C7" s="58"/>
      <c r="D7" s="61"/>
      <c r="E7" s="61"/>
      <c r="F7" s="61"/>
      <c r="G7" s="57"/>
      <c r="I7" s="263"/>
      <c r="J7" s="263"/>
      <c r="K7" s="228"/>
      <c r="L7" s="228"/>
      <c r="M7" s="229"/>
    </row>
    <row r="8" spans="2:13" x14ac:dyDescent="0.25">
      <c r="B8" s="258" t="s">
        <v>22</v>
      </c>
      <c r="C8" s="258"/>
      <c r="D8" s="167">
        <f>SUM(D9:D12)</f>
        <v>564213</v>
      </c>
      <c r="E8" s="121">
        <f>SUM(E9:E12)</f>
        <v>379538</v>
      </c>
      <c r="F8" s="62">
        <f>((D8-E8)/E8)*100</f>
        <v>48.657841902523593</v>
      </c>
      <c r="G8" s="121">
        <f>D8-E8</f>
        <v>184675</v>
      </c>
      <c r="I8" s="263"/>
      <c r="J8" s="263"/>
      <c r="K8" s="228"/>
      <c r="L8" s="228"/>
      <c r="M8" s="229"/>
    </row>
    <row r="9" spans="2:13" x14ac:dyDescent="0.25">
      <c r="B9" s="261" t="s">
        <v>3</v>
      </c>
      <c r="C9" s="261"/>
      <c r="D9" s="177">
        <v>531861</v>
      </c>
      <c r="E9" s="155">
        <v>359965</v>
      </c>
      <c r="F9" s="63">
        <f>((D9-E9)/E9)*100</f>
        <v>47.753531593349351</v>
      </c>
      <c r="G9" s="122">
        <f>D9-E9</f>
        <v>171896</v>
      </c>
      <c r="I9" s="263"/>
      <c r="J9" s="263"/>
      <c r="K9" s="230"/>
      <c r="L9" s="230"/>
      <c r="M9" s="229"/>
    </row>
    <row r="10" spans="2:13" x14ac:dyDescent="0.25">
      <c r="B10" s="261" t="s">
        <v>76</v>
      </c>
      <c r="C10" s="261"/>
      <c r="D10" s="177">
        <v>18780</v>
      </c>
      <c r="E10" s="155">
        <v>11956</v>
      </c>
      <c r="F10" s="64">
        <f>((D10-E10)/E10)*100</f>
        <v>57.075945132151219</v>
      </c>
      <c r="G10" s="123">
        <f>D10-E10</f>
        <v>6824</v>
      </c>
      <c r="I10" s="263"/>
      <c r="J10" s="263"/>
      <c r="K10" s="231"/>
      <c r="L10" s="230"/>
      <c r="M10" s="229"/>
    </row>
    <row r="11" spans="2:13" x14ac:dyDescent="0.25">
      <c r="B11" s="261" t="s">
        <v>77</v>
      </c>
      <c r="C11" s="261"/>
      <c r="D11" s="177">
        <v>13264</v>
      </c>
      <c r="E11" s="155">
        <v>6367</v>
      </c>
      <c r="F11" s="63">
        <f>((D11-E11)/E11)*100</f>
        <v>108.32417150934506</v>
      </c>
      <c r="G11" s="122">
        <f>D11-E11</f>
        <v>6897</v>
      </c>
      <c r="I11" s="224"/>
      <c r="J11" s="224"/>
      <c r="K11" s="226"/>
      <c r="L11" s="226"/>
      <c r="M11" s="227"/>
    </row>
    <row r="12" spans="2:13" x14ac:dyDescent="0.25">
      <c r="B12" s="261" t="s">
        <v>145</v>
      </c>
      <c r="C12" s="261"/>
      <c r="D12" s="223">
        <v>308</v>
      </c>
      <c r="E12" s="122">
        <v>1250</v>
      </c>
      <c r="F12" s="63">
        <f>((D12-E12)/E12)*100</f>
        <v>-75.36</v>
      </c>
      <c r="G12" s="122">
        <f>D12-E12</f>
        <v>-942</v>
      </c>
      <c r="I12" s="263"/>
      <c r="J12" s="263"/>
      <c r="K12" s="228"/>
      <c r="L12" s="228"/>
      <c r="M12" s="229"/>
    </row>
    <row r="13" spans="2:13" s="60" customFormat="1" x14ac:dyDescent="0.25">
      <c r="B13" s="122"/>
      <c r="C13" s="122"/>
      <c r="D13" s="122"/>
      <c r="E13" s="122"/>
      <c r="F13" s="63"/>
      <c r="G13" s="125"/>
      <c r="I13" s="263"/>
      <c r="J13" s="263"/>
      <c r="K13" s="228"/>
      <c r="L13" s="228"/>
      <c r="M13" s="229"/>
    </row>
    <row r="14" spans="2:13" x14ac:dyDescent="0.25">
      <c r="B14" s="258" t="s">
        <v>21</v>
      </c>
      <c r="C14" s="258"/>
      <c r="D14" s="167">
        <f>SUM(D15:D21)</f>
        <v>-490583</v>
      </c>
      <c r="E14" s="121">
        <f>SUM(E15:E21)</f>
        <v>-335706</v>
      </c>
      <c r="F14" s="62">
        <f t="shared" ref="F14:F32" si="0">((D14-E14)/E14)*100</f>
        <v>46.134713112068297</v>
      </c>
      <c r="G14" s="121">
        <f t="shared" ref="G14:G31" si="1">D14-E14</f>
        <v>-154877</v>
      </c>
      <c r="I14" s="263"/>
      <c r="J14" s="263"/>
      <c r="K14" s="228"/>
      <c r="L14" s="228"/>
      <c r="M14" s="229"/>
    </row>
    <row r="15" spans="2:13" x14ac:dyDescent="0.25">
      <c r="B15" s="261" t="s">
        <v>4</v>
      </c>
      <c r="C15" s="261"/>
      <c r="D15" s="177">
        <v>-242434</v>
      </c>
      <c r="E15" s="155">
        <v>-181481</v>
      </c>
      <c r="F15" s="63">
        <f>((D15-E15)/E15)*100</f>
        <v>33.58643604564665</v>
      </c>
      <c r="G15" s="122">
        <f t="shared" si="1"/>
        <v>-60953</v>
      </c>
      <c r="I15" s="263"/>
      <c r="J15" s="263"/>
      <c r="K15" s="228"/>
      <c r="L15" s="228"/>
      <c r="M15" s="229"/>
    </row>
    <row r="16" spans="2:13" x14ac:dyDescent="0.25">
      <c r="B16" s="261" t="s">
        <v>164</v>
      </c>
      <c r="C16" s="261"/>
      <c r="D16" s="177">
        <v>-14481</v>
      </c>
      <c r="E16" s="155">
        <v>-2371</v>
      </c>
      <c r="F16" s="63" t="s">
        <v>176</v>
      </c>
      <c r="G16" s="122">
        <f t="shared" ref="G16" si="2">D16-E16</f>
        <v>-12110</v>
      </c>
      <c r="I16" s="263"/>
      <c r="J16" s="263"/>
      <c r="K16" s="228"/>
      <c r="L16" s="228"/>
      <c r="M16" s="229"/>
    </row>
    <row r="17" spans="2:13" x14ac:dyDescent="0.25">
      <c r="B17" s="261" t="s">
        <v>5</v>
      </c>
      <c r="C17" s="261"/>
      <c r="D17" s="177">
        <v>-115344</v>
      </c>
      <c r="E17" s="155">
        <v>-48964</v>
      </c>
      <c r="F17" s="63" t="s">
        <v>177</v>
      </c>
      <c r="G17" s="122">
        <f t="shared" si="1"/>
        <v>-66380</v>
      </c>
      <c r="I17" s="263"/>
      <c r="J17" s="263"/>
      <c r="K17" s="228"/>
      <c r="L17" s="228"/>
      <c r="M17" s="229"/>
    </row>
    <row r="18" spans="2:13" x14ac:dyDescent="0.25">
      <c r="B18" s="261" t="s">
        <v>178</v>
      </c>
      <c r="C18" s="261"/>
      <c r="D18" s="177">
        <v>-26062</v>
      </c>
      <c r="E18" s="155">
        <v>-21220</v>
      </c>
      <c r="F18" s="63">
        <f t="shared" si="0"/>
        <v>22.818096135721017</v>
      </c>
      <c r="G18" s="122">
        <f t="shared" si="1"/>
        <v>-4842</v>
      </c>
      <c r="I18" s="233"/>
      <c r="J18" s="233"/>
      <c r="K18" s="228"/>
      <c r="L18" s="228"/>
      <c r="M18" s="229"/>
    </row>
    <row r="19" spans="2:13" x14ac:dyDescent="0.25">
      <c r="B19" s="261" t="s">
        <v>20</v>
      </c>
      <c r="C19" s="261"/>
      <c r="D19" s="177">
        <v>-46404</v>
      </c>
      <c r="E19" s="155">
        <v>-43395</v>
      </c>
      <c r="F19" s="63">
        <f t="shared" ref="F19" si="3">((D19-E19)/E19)*100</f>
        <v>6.9339785689595574</v>
      </c>
      <c r="G19" s="122">
        <f t="shared" ref="G19" si="4">D19-E19</f>
        <v>-3009</v>
      </c>
      <c r="I19" s="263"/>
      <c r="J19" s="263"/>
      <c r="K19" s="228"/>
      <c r="L19" s="228"/>
      <c r="M19" s="229"/>
    </row>
    <row r="20" spans="2:13" x14ac:dyDescent="0.25">
      <c r="B20" s="153" t="s">
        <v>138</v>
      </c>
      <c r="C20" s="153"/>
      <c r="D20" s="177">
        <v>-43984</v>
      </c>
      <c r="E20" s="155">
        <v>-36309</v>
      </c>
      <c r="F20" s="63">
        <f>((D20-E20)/E20)*100</f>
        <v>21.138009859814371</v>
      </c>
      <c r="G20" s="122">
        <f>D20-E20</f>
        <v>-7675</v>
      </c>
      <c r="I20" s="224"/>
      <c r="J20" s="224"/>
      <c r="K20" s="226"/>
      <c r="L20" s="226"/>
      <c r="M20" s="227"/>
    </row>
    <row r="21" spans="2:13" s="171" customFormat="1" x14ac:dyDescent="0.25">
      <c r="B21" s="172" t="s">
        <v>163</v>
      </c>
      <c r="C21" s="173"/>
      <c r="D21" s="232">
        <v>-1874</v>
      </c>
      <c r="E21" s="174">
        <v>-1966</v>
      </c>
      <c r="F21" s="64">
        <f>((D21-E21)/E21)*100</f>
        <v>-4.6795523906408949</v>
      </c>
      <c r="G21" s="123">
        <f>D21-E21</f>
        <v>92</v>
      </c>
      <c r="I21" s="266"/>
      <c r="J21" s="266"/>
      <c r="K21" s="228"/>
      <c r="L21" s="228"/>
      <c r="M21" s="229"/>
    </row>
    <row r="22" spans="2:13" s="60" customFormat="1" x14ac:dyDescent="0.25">
      <c r="I22" s="224"/>
      <c r="J22" s="224"/>
      <c r="K22" s="226"/>
      <c r="L22" s="226"/>
      <c r="M22" s="227"/>
    </row>
    <row r="23" spans="2:13" s="60" customFormat="1" x14ac:dyDescent="0.25">
      <c r="B23" s="258" t="s">
        <v>7</v>
      </c>
      <c r="C23" s="258"/>
      <c r="D23" s="157">
        <v>73630</v>
      </c>
      <c r="E23" s="157">
        <v>43832</v>
      </c>
      <c r="F23" s="62">
        <f t="shared" si="0"/>
        <v>67.982296039423247</v>
      </c>
      <c r="G23" s="121">
        <f t="shared" si="1"/>
        <v>29798</v>
      </c>
      <c r="I23" s="266"/>
      <c r="J23" s="266"/>
      <c r="K23" s="228"/>
      <c r="L23" s="228"/>
      <c r="M23" s="229"/>
    </row>
    <row r="24" spans="2:13" s="60" customFormat="1" x14ac:dyDescent="0.25">
      <c r="B24" s="256" t="s">
        <v>8</v>
      </c>
      <c r="C24" s="256"/>
      <c r="D24" s="177">
        <v>-14971</v>
      </c>
      <c r="E24" s="155">
        <v>-14132</v>
      </c>
      <c r="F24" s="63">
        <f t="shared" si="0"/>
        <v>5.9368808378148881</v>
      </c>
      <c r="G24" s="122">
        <f t="shared" si="1"/>
        <v>-839</v>
      </c>
      <c r="I24" s="264"/>
      <c r="J24" s="264"/>
      <c r="K24" s="226"/>
      <c r="L24" s="226"/>
      <c r="M24" s="227"/>
    </row>
    <row r="25" spans="2:13" s="60" customFormat="1" x14ac:dyDescent="0.25">
      <c r="B25" s="256"/>
      <c r="C25" s="256"/>
      <c r="D25" s="221"/>
      <c r="E25" s="122"/>
      <c r="F25" s="63"/>
      <c r="G25" s="125"/>
      <c r="I25" s="266"/>
      <c r="J25" s="266"/>
      <c r="K25" s="228"/>
      <c r="L25" s="228"/>
      <c r="M25" s="229"/>
    </row>
    <row r="26" spans="2:13" ht="15.95" customHeight="1" x14ac:dyDescent="0.25">
      <c r="B26" s="258" t="s">
        <v>9</v>
      </c>
      <c r="C26" s="258"/>
      <c r="D26" s="167">
        <f>D23+D24</f>
        <v>58659</v>
      </c>
      <c r="E26" s="121">
        <f>E23+E24</f>
        <v>29700</v>
      </c>
      <c r="F26" s="62" t="s">
        <v>165</v>
      </c>
      <c r="G26" s="121">
        <f t="shared" si="1"/>
        <v>28959</v>
      </c>
      <c r="I26" s="264"/>
      <c r="J26" s="264"/>
      <c r="K26" s="226"/>
      <c r="L26" s="226"/>
      <c r="M26" s="227"/>
    </row>
    <row r="27" spans="2:13" ht="15.95" customHeight="1" x14ac:dyDescent="0.25">
      <c r="B27" s="259" t="s">
        <v>151</v>
      </c>
      <c r="C27" s="259"/>
      <c r="D27" s="175">
        <v>-1134</v>
      </c>
      <c r="E27" s="175">
        <v>-2141</v>
      </c>
      <c r="F27" s="63">
        <f t="shared" ref="F27:F28" si="5">((D27-E27)/E27)*100</f>
        <v>-47.03409621672116</v>
      </c>
      <c r="G27" s="122">
        <f t="shared" si="1"/>
        <v>1007</v>
      </c>
      <c r="I27" s="265"/>
      <c r="J27" s="265"/>
      <c r="K27" s="265"/>
      <c r="L27" s="265"/>
      <c r="M27" s="265"/>
    </row>
    <row r="28" spans="2:13" x14ac:dyDescent="0.25">
      <c r="B28" s="256" t="s">
        <v>137</v>
      </c>
      <c r="C28" s="256"/>
      <c r="D28" s="176">
        <v>333</v>
      </c>
      <c r="E28" s="176">
        <v>332</v>
      </c>
      <c r="F28" s="63">
        <f t="shared" si="5"/>
        <v>0.30120481927710846</v>
      </c>
      <c r="G28" s="122">
        <f>D28-E28</f>
        <v>1</v>
      </c>
      <c r="I28" s="169"/>
      <c r="J28" s="169"/>
      <c r="K28" s="169"/>
      <c r="L28" s="169"/>
      <c r="M28" s="169"/>
    </row>
    <row r="29" spans="2:13" x14ac:dyDescent="0.25">
      <c r="B29" s="256" t="s">
        <v>119</v>
      </c>
      <c r="C29" s="256"/>
      <c r="D29" s="177">
        <v>-1013</v>
      </c>
      <c r="E29" s="177">
        <v>-1023</v>
      </c>
      <c r="F29" s="63">
        <f>((D29-E29)/E29)*100</f>
        <v>-0.97751710654936463</v>
      </c>
      <c r="G29" s="122">
        <f t="shared" si="1"/>
        <v>10</v>
      </c>
      <c r="I29" s="169"/>
      <c r="J29" s="169"/>
      <c r="K29" s="169"/>
      <c r="L29" s="169"/>
      <c r="M29" s="169"/>
    </row>
    <row r="30" spans="2:13" s="60" customFormat="1" x14ac:dyDescent="0.25">
      <c r="B30" s="256"/>
      <c r="C30" s="256"/>
      <c r="D30" s="221"/>
      <c r="E30" s="122"/>
      <c r="F30" s="63"/>
      <c r="G30" s="122"/>
      <c r="I30" s="58"/>
      <c r="J30" s="58"/>
      <c r="K30" s="58"/>
      <c r="L30" s="58"/>
      <c r="M30" s="58"/>
    </row>
    <row r="31" spans="2:13" x14ac:dyDescent="0.25">
      <c r="B31" s="258" t="s">
        <v>10</v>
      </c>
      <c r="C31" s="258"/>
      <c r="D31" s="167">
        <v>56845</v>
      </c>
      <c r="E31" s="167">
        <v>26868</v>
      </c>
      <c r="F31" s="62" t="s">
        <v>180</v>
      </c>
      <c r="G31" s="121">
        <f t="shared" si="1"/>
        <v>29977</v>
      </c>
    </row>
    <row r="32" spans="2:13" x14ac:dyDescent="0.25">
      <c r="B32" s="256" t="s">
        <v>19</v>
      </c>
      <c r="C32" s="256"/>
      <c r="D32" s="177">
        <v>-10552</v>
      </c>
      <c r="E32" s="155">
        <v>-6603</v>
      </c>
      <c r="F32" s="63">
        <f t="shared" si="0"/>
        <v>59.806148720278664</v>
      </c>
      <c r="G32" s="122">
        <f>D32-E32</f>
        <v>-3949</v>
      </c>
    </row>
    <row r="33" spans="2:7" x14ac:dyDescent="0.25">
      <c r="B33" s="256"/>
      <c r="C33" s="256"/>
      <c r="D33" s="221"/>
      <c r="E33" s="122"/>
      <c r="F33" s="63"/>
      <c r="G33" s="122"/>
    </row>
    <row r="34" spans="2:7" ht="18.75" x14ac:dyDescent="0.25">
      <c r="B34" s="257" t="s">
        <v>134</v>
      </c>
      <c r="C34" s="257"/>
      <c r="D34" s="234">
        <f>D31+D32</f>
        <v>46293</v>
      </c>
      <c r="E34" s="124">
        <f>E31+E32</f>
        <v>20265</v>
      </c>
      <c r="F34" s="65">
        <f>((D34-E34)/E34)*100</f>
        <v>128.4381939304219</v>
      </c>
      <c r="G34" s="124">
        <f>D34-E34</f>
        <v>26028</v>
      </c>
    </row>
    <row r="36" spans="2:7" x14ac:dyDescent="0.25">
      <c r="B36" s="235" t="s">
        <v>179</v>
      </c>
      <c r="F36" s="154"/>
    </row>
    <row r="37" spans="2:7" x14ac:dyDescent="0.25">
      <c r="F37" s="154"/>
    </row>
    <row r="38" spans="2:7" x14ac:dyDescent="0.25">
      <c r="F38" s="154"/>
    </row>
    <row r="39" spans="2:7" x14ac:dyDescent="0.25">
      <c r="F39" s="154"/>
    </row>
    <row r="40" spans="2:7" x14ac:dyDescent="0.25">
      <c r="F40" s="154"/>
    </row>
    <row r="41" spans="2:7" x14ac:dyDescent="0.25">
      <c r="F41" s="154"/>
    </row>
    <row r="42" spans="2:7" x14ac:dyDescent="0.25">
      <c r="F42" s="154"/>
    </row>
    <row r="43" spans="2:7" x14ac:dyDescent="0.25">
      <c r="F43" s="154"/>
    </row>
    <row r="44" spans="2:7" x14ac:dyDescent="0.25">
      <c r="F44" s="154"/>
    </row>
    <row r="45" spans="2:7" x14ac:dyDescent="0.25">
      <c r="F45" s="154"/>
    </row>
  </sheetData>
  <mergeCells count="43">
    <mergeCell ref="I26:J26"/>
    <mergeCell ref="I27:M27"/>
    <mergeCell ref="B18:C18"/>
    <mergeCell ref="I19:J19"/>
    <mergeCell ref="I21:J21"/>
    <mergeCell ref="I23:J23"/>
    <mergeCell ref="I24:J24"/>
    <mergeCell ref="I25:J25"/>
    <mergeCell ref="I13:J13"/>
    <mergeCell ref="I14:J14"/>
    <mergeCell ref="I15:J15"/>
    <mergeCell ref="I16:J16"/>
    <mergeCell ref="I17:J17"/>
    <mergeCell ref="I7:J7"/>
    <mergeCell ref="I8:J8"/>
    <mergeCell ref="I9:J9"/>
    <mergeCell ref="I10:J10"/>
    <mergeCell ref="I12:J12"/>
    <mergeCell ref="B16:C16"/>
    <mergeCell ref="B17:C17"/>
    <mergeCell ref="B6:C6"/>
    <mergeCell ref="B8:C8"/>
    <mergeCell ref="B14:C14"/>
    <mergeCell ref="B9:C9"/>
    <mergeCell ref="B10:C10"/>
    <mergeCell ref="B12:C12"/>
    <mergeCell ref="B11:C11"/>
    <mergeCell ref="B2:G2"/>
    <mergeCell ref="B24:C24"/>
    <mergeCell ref="B33:C33"/>
    <mergeCell ref="B34:C34"/>
    <mergeCell ref="B26:C26"/>
    <mergeCell ref="B27:C27"/>
    <mergeCell ref="B29:C29"/>
    <mergeCell ref="B30:C30"/>
    <mergeCell ref="B31:C31"/>
    <mergeCell ref="B32:C32"/>
    <mergeCell ref="B25:C25"/>
    <mergeCell ref="B4:C4"/>
    <mergeCell ref="B23:C23"/>
    <mergeCell ref="B19:C19"/>
    <mergeCell ref="B28:C28"/>
    <mergeCell ref="B15:C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23"/>
  <sheetViews>
    <sheetView showGridLines="0" zoomScale="70" zoomScaleNormal="70" workbookViewId="0">
      <selection activeCell="C23" sqref="C23"/>
    </sheetView>
  </sheetViews>
  <sheetFormatPr baseColWidth="10" defaultColWidth="11" defaultRowHeight="15.75" x14ac:dyDescent="0.25"/>
  <cols>
    <col min="1" max="1" width="5.625" style="66" customWidth="1"/>
    <col min="2" max="2" width="55.25" style="66" customWidth="1"/>
    <col min="3" max="3" width="7.875" style="66" bestFit="1" customWidth="1"/>
    <col min="4" max="4" width="7.875" style="66" customWidth="1"/>
    <col min="5" max="5" width="10" style="66" customWidth="1"/>
    <col min="6" max="6" width="2.75" style="66" customWidth="1"/>
    <col min="7" max="8" width="7.875" style="66" bestFit="1" customWidth="1"/>
    <col min="9" max="9" width="10" style="66" customWidth="1"/>
    <col min="10" max="10" width="2.75" style="66" customWidth="1"/>
    <col min="11" max="12" width="7.875" style="66" bestFit="1" customWidth="1"/>
    <col min="13" max="13" width="10" style="66" customWidth="1"/>
    <col min="14" max="14" width="2.75" style="66" customWidth="1"/>
    <col min="15" max="15" width="7.875" style="66" customWidth="1"/>
    <col min="16" max="16" width="8.375" style="66" customWidth="1"/>
    <col min="17" max="17" width="9.875" style="66" customWidth="1"/>
    <col min="18" max="18" width="2.75" style="66" customWidth="1"/>
    <col min="19" max="19" width="7.875" style="66" bestFit="1" customWidth="1"/>
    <col min="20" max="20" width="10.625" style="66" bestFit="1" customWidth="1"/>
    <col min="21" max="21" width="10.125" style="66" customWidth="1"/>
    <col min="22" max="22" width="2.75" style="66" customWidth="1"/>
    <col min="23" max="16384" width="11" style="66"/>
  </cols>
  <sheetData>
    <row r="1" spans="2:25" ht="24.95" customHeight="1" x14ac:dyDescent="0.25"/>
    <row r="2" spans="2:25" ht="24.95" customHeight="1" x14ac:dyDescent="0.25">
      <c r="B2" s="267" t="s">
        <v>40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</row>
    <row r="3" spans="2:25" ht="15.75" customHeight="1" x14ac:dyDescent="0.25"/>
    <row r="4" spans="2:25" ht="15.75" customHeight="1" x14ac:dyDescent="0.25">
      <c r="B4" s="66" t="s">
        <v>118</v>
      </c>
    </row>
    <row r="5" spans="2:25" ht="15.75" customHeight="1" x14ac:dyDescent="0.25">
      <c r="B5" s="150"/>
    </row>
    <row r="6" spans="2:25" ht="36" customHeight="1" x14ac:dyDescent="0.25">
      <c r="B6" s="67"/>
      <c r="C6" s="268" t="s">
        <v>41</v>
      </c>
      <c r="D6" s="268"/>
      <c r="E6" s="268"/>
      <c r="F6" s="13"/>
      <c r="G6" s="268" t="s">
        <v>42</v>
      </c>
      <c r="H6" s="268"/>
      <c r="I6" s="268"/>
      <c r="J6" s="13"/>
      <c r="K6" s="268" t="s">
        <v>43</v>
      </c>
      <c r="L6" s="268"/>
      <c r="M6" s="268"/>
      <c r="N6" s="13"/>
      <c r="O6" s="271" t="s">
        <v>152</v>
      </c>
      <c r="P6" s="271"/>
      <c r="Q6" s="271"/>
      <c r="R6" s="13"/>
      <c r="S6" s="268" t="s">
        <v>146</v>
      </c>
      <c r="T6" s="268"/>
      <c r="U6" s="268"/>
      <c r="V6" s="13"/>
      <c r="W6" s="271" t="s">
        <v>44</v>
      </c>
      <c r="X6" s="271"/>
      <c r="Y6" s="271"/>
    </row>
    <row r="7" spans="2:25" s="54" customFormat="1" ht="15.75" customHeight="1" x14ac:dyDescent="0.25">
      <c r="B7" s="68"/>
      <c r="C7" s="31"/>
      <c r="D7" s="31"/>
      <c r="E7" s="31"/>
      <c r="F7" s="32"/>
      <c r="G7" s="31"/>
      <c r="H7" s="31"/>
      <c r="I7" s="31"/>
      <c r="J7" s="32"/>
      <c r="K7" s="31"/>
      <c r="L7" s="31"/>
      <c r="M7" s="31"/>
      <c r="N7" s="32"/>
      <c r="O7" s="21"/>
      <c r="P7" s="21"/>
      <c r="Q7" s="21"/>
      <c r="R7" s="32"/>
      <c r="S7" s="31"/>
      <c r="T7" s="31"/>
      <c r="U7" s="31"/>
      <c r="V7" s="32"/>
      <c r="W7" s="21"/>
      <c r="X7" s="21"/>
      <c r="Y7" s="21"/>
    </row>
    <row r="8" spans="2:25" ht="15.75" customHeight="1" x14ac:dyDescent="0.25">
      <c r="B8" s="11"/>
      <c r="C8" s="269" t="s">
        <v>175</v>
      </c>
      <c r="D8" s="269" t="s">
        <v>162</v>
      </c>
      <c r="E8" s="46" t="s">
        <v>11</v>
      </c>
      <c r="F8" s="69"/>
      <c r="G8" s="269" t="s">
        <v>175</v>
      </c>
      <c r="H8" s="269" t="s">
        <v>162</v>
      </c>
      <c r="I8" s="46" t="s">
        <v>11</v>
      </c>
      <c r="J8" s="69"/>
      <c r="K8" s="269" t="s">
        <v>175</v>
      </c>
      <c r="L8" s="269" t="s">
        <v>162</v>
      </c>
      <c r="M8" s="46" t="s">
        <v>11</v>
      </c>
      <c r="N8" s="69"/>
      <c r="O8" s="269" t="s">
        <v>175</v>
      </c>
      <c r="P8" s="269" t="s">
        <v>144</v>
      </c>
      <c r="Q8" s="46" t="s">
        <v>11</v>
      </c>
      <c r="R8" s="69"/>
      <c r="S8" s="269" t="s">
        <v>175</v>
      </c>
      <c r="T8" s="269" t="s">
        <v>162</v>
      </c>
      <c r="U8" s="158" t="s">
        <v>11</v>
      </c>
      <c r="V8" s="69"/>
      <c r="W8" s="269" t="s">
        <v>175</v>
      </c>
      <c r="X8" s="269" t="s">
        <v>162</v>
      </c>
      <c r="Y8" s="162" t="s">
        <v>11</v>
      </c>
    </row>
    <row r="9" spans="2:25" ht="15.75" customHeight="1" x14ac:dyDescent="0.25">
      <c r="B9" s="11"/>
      <c r="C9" s="270"/>
      <c r="D9" s="270"/>
      <c r="E9" s="46" t="s">
        <v>45</v>
      </c>
      <c r="F9" s="69"/>
      <c r="G9" s="270"/>
      <c r="H9" s="270"/>
      <c r="I9" s="46" t="s">
        <v>45</v>
      </c>
      <c r="J9" s="69"/>
      <c r="K9" s="270"/>
      <c r="L9" s="270"/>
      <c r="M9" s="46" t="s">
        <v>45</v>
      </c>
      <c r="N9" s="69"/>
      <c r="O9" s="270"/>
      <c r="P9" s="270"/>
      <c r="Q9" s="46" t="s">
        <v>45</v>
      </c>
      <c r="R9" s="69"/>
      <c r="S9" s="270"/>
      <c r="T9" s="270"/>
      <c r="U9" s="158" t="s">
        <v>45</v>
      </c>
      <c r="V9" s="69"/>
      <c r="W9" s="270"/>
      <c r="X9" s="270"/>
      <c r="Y9" s="162" t="s">
        <v>45</v>
      </c>
    </row>
    <row r="10" spans="2:25" ht="15.75" customHeight="1" x14ac:dyDescent="0.25">
      <c r="B10" s="70"/>
      <c r="C10" s="126"/>
      <c r="D10" s="12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71"/>
      <c r="Q10" s="71"/>
      <c r="R10" s="70"/>
      <c r="S10" s="70"/>
      <c r="T10" s="70"/>
      <c r="U10" s="70"/>
      <c r="V10" s="70"/>
      <c r="W10" s="71"/>
      <c r="X10" s="71"/>
      <c r="Y10" s="71"/>
    </row>
    <row r="11" spans="2:25" ht="15.75" customHeight="1" x14ac:dyDescent="0.25">
      <c r="B11" s="14" t="s">
        <v>75</v>
      </c>
      <c r="C11" s="178">
        <v>353085</v>
      </c>
      <c r="D11" s="178">
        <v>220239</v>
      </c>
      <c r="E11" s="179">
        <f>(C11-D11)/D11*100</f>
        <v>60.319017067821775</v>
      </c>
      <c r="F11" s="179"/>
      <c r="G11" s="178">
        <v>146145</v>
      </c>
      <c r="H11" s="178">
        <v>113398</v>
      </c>
      <c r="I11" s="179">
        <f>(G11-H11)/H11*100</f>
        <v>28.877934355103264</v>
      </c>
      <c r="J11" s="179"/>
      <c r="K11" s="178">
        <v>32631</v>
      </c>
      <c r="L11" s="178">
        <v>26328</v>
      </c>
      <c r="M11" s="179">
        <f>(K11-L11)/L11*100</f>
        <v>23.940291704649042</v>
      </c>
      <c r="N11" s="179"/>
      <c r="O11" s="159">
        <f>SUM(C11+G11+K11)</f>
        <v>531861</v>
      </c>
      <c r="P11" s="159">
        <f>SUM(D11+H11+L11)</f>
        <v>359965</v>
      </c>
      <c r="Q11" s="179">
        <f>(O11-P11)/P11*100</f>
        <v>47.753531593349351</v>
      </c>
      <c r="R11" s="179"/>
      <c r="S11" s="180" t="s">
        <v>80</v>
      </c>
      <c r="T11" s="180" t="s">
        <v>80</v>
      </c>
      <c r="U11" s="180" t="s">
        <v>80</v>
      </c>
      <c r="V11" s="179"/>
      <c r="W11" s="159">
        <f>SUM(O11)</f>
        <v>531861</v>
      </c>
      <c r="X11" s="159">
        <f>SUM(P11)</f>
        <v>359965</v>
      </c>
      <c r="Y11" s="179">
        <f>(W11-X11)/X11*100</f>
        <v>47.753531593349351</v>
      </c>
    </row>
    <row r="12" spans="2:25" ht="15.75" customHeight="1" x14ac:dyDescent="0.25">
      <c r="B12" s="70"/>
      <c r="C12" s="181"/>
      <c r="D12" s="181"/>
      <c r="E12" s="151"/>
      <c r="F12" s="182"/>
      <c r="G12" s="183"/>
      <c r="H12" s="183"/>
      <c r="I12" s="151"/>
      <c r="J12" s="182"/>
      <c r="K12" s="183"/>
      <c r="L12" s="183"/>
      <c r="M12" s="151"/>
      <c r="N12" s="182"/>
      <c r="O12" s="184"/>
      <c r="P12" s="184"/>
      <c r="Q12" s="151"/>
      <c r="R12" s="182"/>
      <c r="S12" s="190"/>
      <c r="T12" s="151"/>
      <c r="U12" s="151"/>
      <c r="V12" s="182"/>
      <c r="W12" s="184"/>
      <c r="X12" s="184"/>
      <c r="Y12" s="151"/>
    </row>
    <row r="13" spans="2:25" s="72" customFormat="1" ht="15.75" customHeight="1" x14ac:dyDescent="0.25">
      <c r="B13" s="14" t="s">
        <v>7</v>
      </c>
      <c r="C13" s="185">
        <v>61790</v>
      </c>
      <c r="D13" s="185">
        <v>26736</v>
      </c>
      <c r="E13" s="186">
        <f>(C13-D13)/D13*100</f>
        <v>131.11160981448236</v>
      </c>
      <c r="F13" s="187"/>
      <c r="G13" s="185">
        <v>11061</v>
      </c>
      <c r="H13" s="185">
        <v>16453</v>
      </c>
      <c r="I13" s="152">
        <f>(G13-H13)/H13*100</f>
        <v>-32.772138819668143</v>
      </c>
      <c r="J13" s="187"/>
      <c r="K13" s="185">
        <v>2345</v>
      </c>
      <c r="L13" s="185">
        <v>1359</v>
      </c>
      <c r="M13" s="152">
        <f>(K13-L13)/L13*100</f>
        <v>72.553348050036789</v>
      </c>
      <c r="N13" s="187"/>
      <c r="O13" s="188">
        <f>+C13+G13+K13</f>
        <v>75196</v>
      </c>
      <c r="P13" s="188">
        <f>+D13+H13+L13</f>
        <v>44548</v>
      </c>
      <c r="Q13" s="152">
        <f>(O13-P13)/P13*100</f>
        <v>68.797701355840886</v>
      </c>
      <c r="R13" s="187"/>
      <c r="S13" s="160">
        <v>-1566</v>
      </c>
      <c r="T13" s="160">
        <v>-716</v>
      </c>
      <c r="U13" s="152">
        <f>(S13-T13)/T13*100</f>
        <v>118.71508379888269</v>
      </c>
      <c r="V13" s="187"/>
      <c r="W13" s="188">
        <f>+O13+S13</f>
        <v>73630</v>
      </c>
      <c r="X13" s="188">
        <f>+P13+T13</f>
        <v>43832</v>
      </c>
      <c r="Y13" s="152">
        <f>(W13-X13)/X13*100</f>
        <v>67.982296039423247</v>
      </c>
    </row>
    <row r="14" spans="2:25" ht="15.75" customHeight="1" x14ac:dyDescent="0.25">
      <c r="B14" s="12" t="s">
        <v>72</v>
      </c>
      <c r="C14" s="189">
        <v>-9699</v>
      </c>
      <c r="D14" s="189">
        <v>-9070</v>
      </c>
      <c r="E14" s="151">
        <f>(C14-D14)/D14*100</f>
        <v>6.9349503858875412</v>
      </c>
      <c r="F14" s="182"/>
      <c r="G14" s="189">
        <v>-3309</v>
      </c>
      <c r="H14" s="189">
        <v>-3305</v>
      </c>
      <c r="I14" s="151">
        <f>(G14-H14)/H14*100</f>
        <v>0.1210287443267776</v>
      </c>
      <c r="J14" s="182"/>
      <c r="K14" s="189">
        <v>-1963</v>
      </c>
      <c r="L14" s="189">
        <v>-1757</v>
      </c>
      <c r="M14" s="151">
        <f>(K14-L14)/L14*100</f>
        <v>11.72453044963005</v>
      </c>
      <c r="N14" s="182"/>
      <c r="O14" s="188">
        <f>+C14+G14+K14</f>
        <v>-14971</v>
      </c>
      <c r="P14" s="188">
        <f>+D14+H14+L14</f>
        <v>-14132</v>
      </c>
      <c r="Q14" s="152">
        <f>(O14-P14)/P14*100</f>
        <v>5.9368808378148881</v>
      </c>
      <c r="R14" s="182"/>
      <c r="S14" s="190" t="s">
        <v>80</v>
      </c>
      <c r="T14" s="190" t="s">
        <v>80</v>
      </c>
      <c r="U14" s="152" t="s">
        <v>80</v>
      </c>
      <c r="V14" s="182"/>
      <c r="W14" s="188">
        <f>O14</f>
        <v>-14971</v>
      </c>
      <c r="X14" s="188">
        <f>P14</f>
        <v>-14132</v>
      </c>
      <c r="Y14" s="152">
        <f>(W14-X14)/X14*100</f>
        <v>5.9368808378148881</v>
      </c>
    </row>
    <row r="15" spans="2:25" ht="15.75" customHeight="1" x14ac:dyDescent="0.25">
      <c r="B15" s="70"/>
      <c r="C15" s="183"/>
      <c r="D15" s="183"/>
      <c r="E15" s="151"/>
      <c r="F15" s="182"/>
      <c r="G15" s="183"/>
      <c r="H15" s="183"/>
      <c r="I15" s="151"/>
      <c r="J15" s="182"/>
      <c r="K15" s="183"/>
      <c r="L15" s="183"/>
      <c r="M15" s="151"/>
      <c r="N15" s="182"/>
      <c r="O15" s="184"/>
      <c r="P15" s="184"/>
      <c r="Q15" s="151"/>
      <c r="R15" s="182"/>
      <c r="S15" s="190"/>
      <c r="T15" s="190"/>
      <c r="U15" s="151"/>
      <c r="V15" s="182"/>
      <c r="W15" s="184"/>
      <c r="X15" s="184"/>
      <c r="Y15" s="151"/>
    </row>
    <row r="16" spans="2:25" s="72" customFormat="1" ht="15.75" customHeight="1" x14ac:dyDescent="0.25">
      <c r="B16" s="14" t="s">
        <v>9</v>
      </c>
      <c r="C16" s="191">
        <f>+C13+C14</f>
        <v>52091</v>
      </c>
      <c r="D16" s="191">
        <f>+D13+D14</f>
        <v>17666</v>
      </c>
      <c r="E16" s="186">
        <f>(C16-D16)/D16*100</f>
        <v>194.86584399411296</v>
      </c>
      <c r="F16" s="187"/>
      <c r="G16" s="191">
        <f>+G13+G14</f>
        <v>7752</v>
      </c>
      <c r="H16" s="191">
        <f>+H13+H14</f>
        <v>13148</v>
      </c>
      <c r="I16" s="152">
        <f>(G16-H16)/H16*100</f>
        <v>-41.040462427745666</v>
      </c>
      <c r="J16" s="187"/>
      <c r="K16" s="191">
        <f>+K13+K14</f>
        <v>382</v>
      </c>
      <c r="L16" s="191">
        <f>+L13+L14</f>
        <v>-398</v>
      </c>
      <c r="M16" s="152">
        <f>(K16-L16)/L16*100</f>
        <v>-195.97989949748745</v>
      </c>
      <c r="N16" s="187"/>
      <c r="O16" s="188">
        <f>+C16+G16+K16</f>
        <v>60225</v>
      </c>
      <c r="P16" s="188">
        <f>+D16+H16+L16</f>
        <v>30416</v>
      </c>
      <c r="Q16" s="152">
        <f>(O16-P16)/P16*100</f>
        <v>98.004339821146772</v>
      </c>
      <c r="R16" s="187"/>
      <c r="S16" s="160">
        <v>-1566</v>
      </c>
      <c r="T16" s="160">
        <v>-716</v>
      </c>
      <c r="U16" s="152">
        <f>(S16-T16)/T16*100</f>
        <v>118.71508379888269</v>
      </c>
      <c r="V16" s="187"/>
      <c r="W16" s="188">
        <f>O16+S16</f>
        <v>58659</v>
      </c>
      <c r="X16" s="188">
        <f>P16+T16</f>
        <v>29700</v>
      </c>
      <c r="Y16" s="152">
        <f>(W16-X16)/X16*100</f>
        <v>97.505050505050505</v>
      </c>
    </row>
    <row r="17" spans="2:25" s="72" customFormat="1" ht="15.75" customHeight="1" x14ac:dyDescent="0.25">
      <c r="B17" s="164"/>
      <c r="C17" s="191"/>
      <c r="D17" s="191"/>
      <c r="E17" s="186"/>
      <c r="F17" s="187"/>
      <c r="G17" s="191"/>
      <c r="H17" s="191"/>
      <c r="I17" s="152"/>
      <c r="J17" s="187"/>
      <c r="K17" s="191"/>
      <c r="L17" s="191"/>
      <c r="M17" s="152"/>
      <c r="N17" s="187"/>
      <c r="O17" s="188"/>
      <c r="P17" s="188"/>
      <c r="Q17" s="152"/>
      <c r="R17" s="187"/>
      <c r="S17" s="160"/>
      <c r="T17" s="160"/>
      <c r="U17" s="152"/>
      <c r="V17" s="187"/>
      <c r="W17" s="188"/>
      <c r="X17" s="188"/>
      <c r="Y17" s="152"/>
    </row>
    <row r="18" spans="2:25" s="54" customFormat="1" ht="15.75" customHeight="1" x14ac:dyDescent="0.25">
      <c r="B18" s="73"/>
      <c r="C18" s="183"/>
      <c r="D18" s="183"/>
      <c r="E18" s="151"/>
      <c r="F18" s="182"/>
      <c r="G18" s="183"/>
      <c r="H18" s="183"/>
      <c r="I18" s="151"/>
      <c r="J18" s="182"/>
      <c r="K18" s="183"/>
      <c r="L18" s="183"/>
      <c r="M18" s="151"/>
      <c r="N18" s="182"/>
      <c r="O18" s="184"/>
      <c r="P18" s="184"/>
      <c r="Q18" s="151"/>
      <c r="R18" s="182"/>
      <c r="S18" s="190"/>
      <c r="T18" s="151"/>
      <c r="U18" s="151"/>
      <c r="V18" s="182"/>
      <c r="W18" s="184"/>
      <c r="X18" s="184"/>
      <c r="Y18" s="151"/>
    </row>
    <row r="19" spans="2:25" ht="15.75" customHeight="1" x14ac:dyDescent="0.25">
      <c r="B19" s="14" t="s">
        <v>139</v>
      </c>
      <c r="C19" s="185">
        <v>358095</v>
      </c>
      <c r="D19" s="185">
        <v>296016</v>
      </c>
      <c r="E19" s="152">
        <f>(C19-D19)/D19*100</f>
        <v>20.971501540457272</v>
      </c>
      <c r="F19" s="182"/>
      <c r="G19" s="159">
        <v>200791</v>
      </c>
      <c r="H19" s="159">
        <v>153782</v>
      </c>
      <c r="I19" s="192">
        <f>(G19-H19)/H19*100</f>
        <v>30.568597104992783</v>
      </c>
      <c r="J19" s="182"/>
      <c r="K19" s="159">
        <v>80859</v>
      </c>
      <c r="L19" s="159">
        <v>60731</v>
      </c>
      <c r="M19" s="152">
        <f>(K19-L19)/L19*100</f>
        <v>33.142875961205974</v>
      </c>
      <c r="N19" s="182"/>
      <c r="O19" s="159">
        <f>SUM(C19+G19+K19)</f>
        <v>639745</v>
      </c>
      <c r="P19" s="159">
        <f>SUM(D19+H19+L19)</f>
        <v>510529</v>
      </c>
      <c r="Q19" s="152">
        <f>(O19-P19)/P19*100</f>
        <v>25.310217441124795</v>
      </c>
      <c r="R19" s="182"/>
      <c r="S19" s="180" t="s">
        <v>80</v>
      </c>
      <c r="T19" s="180" t="s">
        <v>80</v>
      </c>
      <c r="U19" s="180" t="s">
        <v>80</v>
      </c>
      <c r="V19" s="182"/>
      <c r="W19" s="159">
        <f>O19</f>
        <v>639745</v>
      </c>
      <c r="X19" s="159">
        <f>P19</f>
        <v>510529</v>
      </c>
      <c r="Y19" s="152">
        <f>(W19-X19)/X19*100</f>
        <v>25.310217441124795</v>
      </c>
    </row>
    <row r="20" spans="2:25" ht="15.75" customHeight="1" x14ac:dyDescent="0.25">
      <c r="B20" s="14" t="s">
        <v>136</v>
      </c>
      <c r="C20" s="185">
        <v>14487</v>
      </c>
      <c r="D20" s="185">
        <v>10148</v>
      </c>
      <c r="E20" s="152">
        <f>(C20-D20)/D20*100</f>
        <v>42.757193535672059</v>
      </c>
      <c r="F20" s="182"/>
      <c r="G20" s="185">
        <v>2535</v>
      </c>
      <c r="H20" s="185">
        <v>1063</v>
      </c>
      <c r="I20" s="192">
        <f>(G20-H20)/H20*100</f>
        <v>138.47601128880527</v>
      </c>
      <c r="J20" s="182"/>
      <c r="K20" s="185">
        <v>8505</v>
      </c>
      <c r="L20" s="185">
        <v>4277</v>
      </c>
      <c r="M20" s="152">
        <f t="shared" ref="M20" si="0">(K20-L20)/L20*100</f>
        <v>98.854337152209496</v>
      </c>
      <c r="N20" s="182"/>
      <c r="O20" s="159">
        <f>SUM(C20+G20+K20)</f>
        <v>25527</v>
      </c>
      <c r="P20" s="159">
        <f>SUM(D20+H20+L20)</f>
        <v>15488</v>
      </c>
      <c r="Q20" s="152">
        <f>(O20-P20)/P20*100</f>
        <v>64.817923553718998</v>
      </c>
      <c r="R20" s="182"/>
      <c r="S20" s="180" t="s">
        <v>80</v>
      </c>
      <c r="T20" s="180" t="s">
        <v>80</v>
      </c>
      <c r="U20" s="180" t="s">
        <v>80</v>
      </c>
      <c r="V20" s="182"/>
      <c r="W20" s="159">
        <f>O20</f>
        <v>25527</v>
      </c>
      <c r="X20" s="159">
        <f>P20</f>
        <v>15488</v>
      </c>
      <c r="Y20" s="152">
        <f>(W20-X20)/X20*100</f>
        <v>64.817923553718998</v>
      </c>
    </row>
    <row r="21" spans="2:25" x14ac:dyDescent="0.25">
      <c r="B21" s="54"/>
      <c r="C21" s="193"/>
      <c r="D21" s="193"/>
      <c r="E21" s="194"/>
      <c r="F21" s="195"/>
      <c r="G21" s="195"/>
      <c r="H21" s="195"/>
      <c r="I21" s="194"/>
      <c r="J21" s="195"/>
      <c r="K21" s="195"/>
      <c r="L21" s="195"/>
      <c r="M21" s="194"/>
      <c r="N21" s="195"/>
      <c r="O21" s="196"/>
      <c r="P21" s="196"/>
      <c r="Q21" s="194"/>
      <c r="R21" s="195"/>
      <c r="S21" s="245"/>
      <c r="T21" s="194"/>
      <c r="U21" s="194"/>
      <c r="V21" s="195"/>
      <c r="W21" s="196"/>
      <c r="X21" s="196"/>
      <c r="Y21" s="194"/>
    </row>
    <row r="22" spans="2:25" s="72" customFormat="1" ht="15.75" customHeight="1" x14ac:dyDescent="0.25">
      <c r="B22" s="15" t="s">
        <v>153</v>
      </c>
      <c r="C22" s="165">
        <f>(C13/C11)*100</f>
        <v>17.500035402240254</v>
      </c>
      <c r="D22" s="165">
        <f>(D13/D11)*100</f>
        <v>12.139539318649286</v>
      </c>
      <c r="E22" s="197">
        <f>(C22-D22)/D22*100</f>
        <v>44.157327085352755</v>
      </c>
      <c r="F22" s="198"/>
      <c r="G22" s="166">
        <f>(G13/G11)*100</f>
        <v>7.5685107256491841</v>
      </c>
      <c r="H22" s="166">
        <f>(H13/H11)*100</f>
        <v>14.509074234113475</v>
      </c>
      <c r="I22" s="199">
        <f>(G22-H22)/H22*100</f>
        <v>-47.836019007648076</v>
      </c>
      <c r="J22" s="166"/>
      <c r="K22" s="166">
        <f>(K13/K11)*100</f>
        <v>7.1864178235420306</v>
      </c>
      <c r="L22" s="166">
        <f>(L13/L11)*100</f>
        <v>5.1618049225159526</v>
      </c>
      <c r="M22" s="199">
        <f>(K22-L22)/L22*100</f>
        <v>39.222964281246938</v>
      </c>
      <c r="N22" s="166"/>
      <c r="O22" s="166">
        <f>((O13)/O11)*100</f>
        <v>14.138280490579305</v>
      </c>
      <c r="P22" s="166">
        <f>((P13)/P11)*100</f>
        <v>12.375647632408707</v>
      </c>
      <c r="Q22" s="199">
        <f>(O22-P22)/P22*100</f>
        <v>14.242752464563596</v>
      </c>
      <c r="R22" s="166"/>
      <c r="S22" s="180" t="s">
        <v>80</v>
      </c>
      <c r="T22" s="180" t="s">
        <v>80</v>
      </c>
      <c r="U22" s="180" t="s">
        <v>80</v>
      </c>
      <c r="V22" s="166"/>
      <c r="W22" s="166">
        <f>((W13+AA13)/W11)*100</f>
        <v>13.843842658138122</v>
      </c>
      <c r="X22" s="166">
        <f>((X13+AB13)/X11)*100</f>
        <v>12.176739405219953</v>
      </c>
      <c r="Y22" s="199">
        <f>(W22-X22)/X22*100</f>
        <v>13.690883884757451</v>
      </c>
    </row>
    <row r="23" spans="2:25" x14ac:dyDescent="0.25">
      <c r="C23" s="128"/>
      <c r="D23" s="127"/>
      <c r="E23" s="54"/>
      <c r="F23" s="54"/>
      <c r="G23" s="168"/>
      <c r="H23" s="168"/>
      <c r="J23" s="54"/>
      <c r="K23" s="168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</sheetData>
  <mergeCells count="19">
    <mergeCell ref="W6:Y6"/>
    <mergeCell ref="W8:W9"/>
    <mergeCell ref="X8:X9"/>
    <mergeCell ref="O6:Q6"/>
    <mergeCell ref="B2:U2"/>
    <mergeCell ref="S6:U6"/>
    <mergeCell ref="L8:L9"/>
    <mergeCell ref="O8:O9"/>
    <mergeCell ref="P8:P9"/>
    <mergeCell ref="D8:D9"/>
    <mergeCell ref="C8:C9"/>
    <mergeCell ref="G8:G9"/>
    <mergeCell ref="H8:H9"/>
    <mergeCell ref="K8:K9"/>
    <mergeCell ref="S8:S9"/>
    <mergeCell ref="T8:T9"/>
    <mergeCell ref="C6:E6"/>
    <mergeCell ref="G6:I6"/>
    <mergeCell ref="K6:M6"/>
  </mergeCells>
  <pageMargins left="0" right="0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W19"/>
  <sheetViews>
    <sheetView showGridLines="0" zoomScale="80" zoomScaleNormal="80" zoomScaleSheetLayoutView="110" workbookViewId="0">
      <selection activeCell="D15" sqref="D15"/>
    </sheetView>
  </sheetViews>
  <sheetFormatPr baseColWidth="10" defaultColWidth="11" defaultRowHeight="15.75" x14ac:dyDescent="0.25"/>
  <cols>
    <col min="1" max="1" width="5.625" style="45" customWidth="1"/>
    <col min="2" max="2" width="23.25" style="45" bestFit="1" customWidth="1"/>
    <col min="3" max="3" width="7.25" style="45" bestFit="1" customWidth="1"/>
    <col min="4" max="4" width="8.375" style="45" customWidth="1"/>
    <col min="5" max="5" width="8.875" style="45" customWidth="1"/>
    <col min="6" max="6" width="9.25" style="45" bestFit="1" customWidth="1"/>
    <col min="7" max="7" width="2.25" style="45" customWidth="1"/>
    <col min="8" max="8" width="7.875" style="45" customWidth="1"/>
    <col min="9" max="9" width="8.125" style="45" customWidth="1"/>
    <col min="10" max="10" width="9.25" style="45" bestFit="1" customWidth="1"/>
    <col min="11" max="11" width="2.125" style="45" customWidth="1"/>
    <col min="12" max="13" width="7.875" style="45" bestFit="1" customWidth="1"/>
    <col min="14" max="14" width="9.25" style="45" bestFit="1" customWidth="1"/>
    <col min="15" max="15" width="2.125" style="45" customWidth="1"/>
    <col min="16" max="17" width="7.875" style="45" bestFit="1" customWidth="1"/>
    <col min="18" max="18" width="9.25" style="45" bestFit="1" customWidth="1"/>
    <col min="19" max="19" width="2.125" style="45" customWidth="1"/>
    <col min="20" max="20" width="8.25" style="45" customWidth="1"/>
    <col min="21" max="21" width="8.5" style="45" customWidth="1"/>
    <col min="22" max="22" width="9.25" style="45" bestFit="1" customWidth="1"/>
    <col min="23" max="16384" width="11" style="45"/>
  </cols>
  <sheetData>
    <row r="1" spans="2:23" ht="24.95" customHeight="1" x14ac:dyDescent="0.25"/>
    <row r="2" spans="2:23" ht="18.75" x14ac:dyDescent="0.25">
      <c r="B2" s="272" t="s">
        <v>47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163"/>
    </row>
    <row r="4" spans="2:23" x14ac:dyDescent="0.25">
      <c r="B4" s="45" t="s">
        <v>117</v>
      </c>
      <c r="H4" s="75"/>
      <c r="I4" s="75"/>
      <c r="J4" s="75"/>
    </row>
    <row r="5" spans="2:23" x14ac:dyDescent="0.25">
      <c r="H5" s="75"/>
      <c r="I5" s="75"/>
      <c r="J5" s="75"/>
    </row>
    <row r="6" spans="2:23" s="19" customFormat="1" ht="18.75" customHeight="1" x14ac:dyDescent="0.25">
      <c r="B6" s="17"/>
      <c r="C6" s="18"/>
      <c r="D6" s="268" t="s">
        <v>73</v>
      </c>
      <c r="E6" s="268"/>
      <c r="F6" s="268"/>
      <c r="G6" s="18"/>
      <c r="H6" s="268" t="s">
        <v>79</v>
      </c>
      <c r="I6" s="268"/>
      <c r="J6" s="268"/>
      <c r="K6" s="18"/>
      <c r="L6" s="268" t="s">
        <v>140</v>
      </c>
      <c r="M6" s="268"/>
      <c r="N6" s="268"/>
      <c r="O6" s="18"/>
      <c r="P6" s="268" t="s">
        <v>6</v>
      </c>
      <c r="Q6" s="268"/>
      <c r="R6" s="268"/>
      <c r="S6" s="18"/>
      <c r="T6" s="268" t="s">
        <v>0</v>
      </c>
      <c r="U6" s="268"/>
      <c r="V6" s="268"/>
    </row>
    <row r="7" spans="2:23" s="20" customFormat="1" ht="18.75" x14ac:dyDescent="0.25">
      <c r="C7" s="30"/>
      <c r="D7" s="31"/>
      <c r="E7" s="31"/>
      <c r="F7" s="31"/>
      <c r="G7" s="30"/>
      <c r="H7" s="31"/>
      <c r="I7" s="31"/>
      <c r="J7" s="31"/>
      <c r="K7" s="30"/>
      <c r="L7" s="31"/>
      <c r="M7" s="31"/>
      <c r="N7" s="31"/>
      <c r="O7" s="30"/>
      <c r="P7" s="31"/>
      <c r="Q7" s="31"/>
      <c r="R7" s="31"/>
      <c r="S7" s="30"/>
      <c r="T7" s="31"/>
      <c r="U7" s="31"/>
      <c r="V7" s="31"/>
    </row>
    <row r="8" spans="2:23" x14ac:dyDescent="0.25">
      <c r="B8" s="76"/>
      <c r="C8" s="77"/>
      <c r="D8" s="269" t="s">
        <v>175</v>
      </c>
      <c r="E8" s="269" t="s">
        <v>162</v>
      </c>
      <c r="F8" s="46" t="s">
        <v>11</v>
      </c>
      <c r="G8" s="77"/>
      <c r="H8" s="269" t="s">
        <v>175</v>
      </c>
      <c r="I8" s="269" t="s">
        <v>162</v>
      </c>
      <c r="J8" s="46" t="s">
        <v>11</v>
      </c>
      <c r="K8" s="77"/>
      <c r="L8" s="269" t="s">
        <v>175</v>
      </c>
      <c r="M8" s="269" t="s">
        <v>162</v>
      </c>
      <c r="N8" s="46" t="s">
        <v>11</v>
      </c>
      <c r="O8" s="77"/>
      <c r="P8" s="269" t="s">
        <v>175</v>
      </c>
      <c r="Q8" s="269" t="s">
        <v>162</v>
      </c>
      <c r="R8" s="46" t="s">
        <v>11</v>
      </c>
      <c r="S8" s="77"/>
      <c r="T8" s="269" t="s">
        <v>175</v>
      </c>
      <c r="U8" s="269" t="s">
        <v>162</v>
      </c>
      <c r="V8" s="46" t="s">
        <v>11</v>
      </c>
    </row>
    <row r="9" spans="2:23" x14ac:dyDescent="0.25">
      <c r="B9" s="76"/>
      <c r="C9" s="77"/>
      <c r="D9" s="270"/>
      <c r="E9" s="270"/>
      <c r="F9" s="46" t="s">
        <v>45</v>
      </c>
      <c r="G9" s="77"/>
      <c r="H9" s="270"/>
      <c r="I9" s="270"/>
      <c r="J9" s="46" t="s">
        <v>45</v>
      </c>
      <c r="K9" s="77"/>
      <c r="L9" s="270"/>
      <c r="M9" s="270"/>
      <c r="N9" s="46" t="s">
        <v>45</v>
      </c>
      <c r="O9" s="77"/>
      <c r="P9" s="270"/>
      <c r="Q9" s="270"/>
      <c r="R9" s="46" t="s">
        <v>45</v>
      </c>
      <c r="S9" s="77"/>
      <c r="T9" s="270"/>
      <c r="U9" s="270"/>
      <c r="V9" s="46" t="s">
        <v>45</v>
      </c>
    </row>
    <row r="10" spans="2:23" x14ac:dyDescent="0.25">
      <c r="B10" s="75"/>
      <c r="C10" s="78"/>
      <c r="D10" s="74"/>
      <c r="E10" s="74"/>
      <c r="F10" s="33"/>
      <c r="G10" s="78"/>
      <c r="H10" s="74"/>
      <c r="I10" s="74"/>
      <c r="J10" s="33"/>
      <c r="K10" s="78"/>
      <c r="L10" s="74"/>
      <c r="M10" s="74"/>
      <c r="N10" s="33"/>
      <c r="O10" s="78"/>
      <c r="P10" s="74"/>
      <c r="Q10" s="74"/>
      <c r="R10" s="33"/>
      <c r="S10" s="78"/>
      <c r="T10" s="74"/>
      <c r="U10" s="74"/>
      <c r="V10" s="33"/>
    </row>
    <row r="11" spans="2:23" x14ac:dyDescent="0.25">
      <c r="B11" s="79" t="s">
        <v>74</v>
      </c>
      <c r="C11" s="80"/>
      <c r="D11" s="119">
        <f>SUM(D12:D14)</f>
        <v>319030</v>
      </c>
      <c r="E11" s="119">
        <f>SUM(E12:E14)</f>
        <v>195313</v>
      </c>
      <c r="F11" s="200">
        <f>(D11-E11)/E11*100</f>
        <v>63.342941842068889</v>
      </c>
      <c r="G11" s="201"/>
      <c r="H11" s="119">
        <f>SUM(H12:H14)</f>
        <v>154347</v>
      </c>
      <c r="I11" s="119">
        <f>SUM(I12:I14)</f>
        <v>105920</v>
      </c>
      <c r="J11" s="200">
        <f>(H11-I11)/I11*100</f>
        <v>45.720354984894264</v>
      </c>
      <c r="K11" s="201"/>
      <c r="L11" s="119">
        <f>SUM(L12:L14)</f>
        <v>47310</v>
      </c>
      <c r="M11" s="119">
        <f>SUM(M12:M14)</f>
        <v>42402</v>
      </c>
      <c r="N11" s="200">
        <f>(L11-M11)/M11*100</f>
        <v>11.574925711051366</v>
      </c>
      <c r="O11" s="201"/>
      <c r="P11" s="119">
        <f>SUM(P12:P14)</f>
        <v>43526</v>
      </c>
      <c r="Q11" s="119">
        <f>SUM(Q12:Q14)</f>
        <v>35903</v>
      </c>
      <c r="R11" s="200">
        <f>(P11-Q11)/Q11*100</f>
        <v>21.232209007603821</v>
      </c>
      <c r="S11" s="201"/>
      <c r="T11" s="119">
        <f>SUM(T12:T14)</f>
        <v>564213</v>
      </c>
      <c r="U11" s="119">
        <f>SUM(U12:U14)</f>
        <v>379538</v>
      </c>
      <c r="V11" s="200">
        <f>(T11-U11)/U11*100</f>
        <v>48.657841902523593</v>
      </c>
    </row>
    <row r="12" spans="2:23" x14ac:dyDescent="0.25">
      <c r="B12" s="83" t="s">
        <v>75</v>
      </c>
      <c r="C12" s="81"/>
      <c r="D12" s="118">
        <v>286678</v>
      </c>
      <c r="E12" s="118">
        <v>175740</v>
      </c>
      <c r="F12" s="180">
        <f t="shared" ref="F12" si="0">(D12-E12)/E12*100</f>
        <v>63.126209172641403</v>
      </c>
      <c r="G12" s="202"/>
      <c r="H12" s="118">
        <v>154347</v>
      </c>
      <c r="I12" s="118">
        <v>105920</v>
      </c>
      <c r="J12" s="180">
        <f>(H12-I12)/I12*100</f>
        <v>45.720354984894264</v>
      </c>
      <c r="K12" s="202"/>
      <c r="L12" s="118">
        <v>47310</v>
      </c>
      <c r="M12" s="118">
        <v>42402</v>
      </c>
      <c r="N12" s="180">
        <f>(L12-M12)/M12*100</f>
        <v>11.574925711051366</v>
      </c>
      <c r="O12" s="202"/>
      <c r="P12" s="118">
        <v>43526</v>
      </c>
      <c r="Q12" s="118">
        <v>35903</v>
      </c>
      <c r="R12" s="180">
        <f>(P12-Q12)/Q12*100</f>
        <v>21.232209007603821</v>
      </c>
      <c r="S12" s="202"/>
      <c r="T12" s="118">
        <f>SUM(D12+H12+L12+P12)</f>
        <v>531861</v>
      </c>
      <c r="U12" s="118">
        <f>SUM(E12+I12+M12+Q12)</f>
        <v>359965</v>
      </c>
      <c r="V12" s="180">
        <f t="shared" ref="V12:V16" si="1">(T12-U12)/U12*100</f>
        <v>47.753531593349351</v>
      </c>
    </row>
    <row r="13" spans="2:23" x14ac:dyDescent="0.25">
      <c r="B13" s="83" t="s">
        <v>76</v>
      </c>
      <c r="C13" s="81"/>
      <c r="D13" s="118">
        <v>18780</v>
      </c>
      <c r="E13" s="118">
        <v>11956</v>
      </c>
      <c r="F13" s="180">
        <f>(D13-E13)/E13*100</f>
        <v>57.075945132151219</v>
      </c>
      <c r="G13" s="202"/>
      <c r="H13" s="120" t="s">
        <v>80</v>
      </c>
      <c r="I13" s="120" t="s">
        <v>80</v>
      </c>
      <c r="J13" s="180" t="s">
        <v>80</v>
      </c>
      <c r="K13" s="202"/>
      <c r="L13" s="120" t="s">
        <v>80</v>
      </c>
      <c r="M13" s="120" t="s">
        <v>80</v>
      </c>
      <c r="N13" s="203" t="s">
        <v>80</v>
      </c>
      <c r="O13" s="202"/>
      <c r="P13" s="120" t="s">
        <v>80</v>
      </c>
      <c r="Q13" s="120" t="s">
        <v>80</v>
      </c>
      <c r="R13" s="203" t="s">
        <v>80</v>
      </c>
      <c r="S13" s="202"/>
      <c r="T13" s="118">
        <f>D13</f>
        <v>18780</v>
      </c>
      <c r="U13" s="118">
        <f>E13</f>
        <v>11956</v>
      </c>
      <c r="V13" s="180">
        <f t="shared" si="1"/>
        <v>57.075945132151219</v>
      </c>
    </row>
    <row r="14" spans="2:23" x14ac:dyDescent="0.25">
      <c r="B14" s="83" t="s">
        <v>77</v>
      </c>
      <c r="C14" s="81"/>
      <c r="D14" s="118">
        <v>13572</v>
      </c>
      <c r="E14" s="118">
        <v>7617</v>
      </c>
      <c r="F14" s="180">
        <f>(D14-E14)/E14*100</f>
        <v>78.180385978731778</v>
      </c>
      <c r="G14" s="202"/>
      <c r="H14" s="120" t="s">
        <v>80</v>
      </c>
      <c r="I14" s="120" t="s">
        <v>80</v>
      </c>
      <c r="J14" s="180" t="s">
        <v>80</v>
      </c>
      <c r="K14" s="202"/>
      <c r="L14" s="120" t="s">
        <v>80</v>
      </c>
      <c r="M14" s="120" t="s">
        <v>80</v>
      </c>
      <c r="N14" s="203" t="s">
        <v>80</v>
      </c>
      <c r="O14" s="202"/>
      <c r="P14" s="120" t="s">
        <v>80</v>
      </c>
      <c r="Q14" s="120" t="s">
        <v>80</v>
      </c>
      <c r="R14" s="203" t="s">
        <v>80</v>
      </c>
      <c r="S14" s="202"/>
      <c r="T14" s="118">
        <f>D14</f>
        <v>13572</v>
      </c>
      <c r="U14" s="118">
        <f>E14</f>
        <v>7617</v>
      </c>
      <c r="V14" s="180">
        <f t="shared" si="1"/>
        <v>78.180385978731778</v>
      </c>
    </row>
    <row r="15" spans="2:23" x14ac:dyDescent="0.25">
      <c r="B15" s="76"/>
      <c r="C15" s="81"/>
      <c r="D15" s="118"/>
      <c r="E15" s="118"/>
      <c r="F15" s="180"/>
      <c r="G15" s="202"/>
      <c r="H15" s="120"/>
      <c r="I15" s="120"/>
      <c r="J15" s="180"/>
      <c r="K15" s="202"/>
      <c r="L15" s="120"/>
      <c r="M15" s="120"/>
      <c r="N15" s="203"/>
      <c r="O15" s="202"/>
      <c r="P15" s="120"/>
      <c r="Q15" s="120"/>
      <c r="R15" s="203"/>
      <c r="S15" s="202"/>
      <c r="T15" s="118"/>
      <c r="U15" s="118"/>
      <c r="V15" s="180"/>
    </row>
    <row r="16" spans="2:23" x14ac:dyDescent="0.25">
      <c r="B16" s="75" t="s">
        <v>78</v>
      </c>
      <c r="C16" s="81"/>
      <c r="D16" s="118">
        <v>743140</v>
      </c>
      <c r="E16" s="118">
        <v>633010</v>
      </c>
      <c r="F16" s="180">
        <f>(D16-E16)/E16*100</f>
        <v>17.397829418176649</v>
      </c>
      <c r="G16" s="202"/>
      <c r="H16" s="120">
        <v>8031</v>
      </c>
      <c r="I16" s="120">
        <v>2426</v>
      </c>
      <c r="J16" s="180">
        <f>(H16-I16)/I16*100</f>
        <v>231.03874690849136</v>
      </c>
      <c r="K16" s="202"/>
      <c r="L16" s="120" t="s">
        <v>80</v>
      </c>
      <c r="M16" s="120" t="s">
        <v>80</v>
      </c>
      <c r="N16" s="203" t="s">
        <v>80</v>
      </c>
      <c r="O16" s="202"/>
      <c r="P16" s="120" t="s">
        <v>80</v>
      </c>
      <c r="Q16" s="120" t="s">
        <v>80</v>
      </c>
      <c r="R16" s="203" t="s">
        <v>80</v>
      </c>
      <c r="S16" s="202"/>
      <c r="T16" s="118">
        <f>D16+H16</f>
        <v>751171</v>
      </c>
      <c r="U16" s="118">
        <f>E16+I16</f>
        <v>635436</v>
      </c>
      <c r="V16" s="180">
        <f t="shared" si="1"/>
        <v>18.213478619404629</v>
      </c>
    </row>
    <row r="17" spans="2:22" x14ac:dyDescent="0.25">
      <c r="B17" s="75" t="s">
        <v>136</v>
      </c>
      <c r="C17" s="81"/>
      <c r="D17" s="118">
        <v>25527</v>
      </c>
      <c r="E17" s="118">
        <v>16627</v>
      </c>
      <c r="F17" s="180">
        <f>(D17-E17)/E17*100</f>
        <v>53.527395200577374</v>
      </c>
      <c r="G17" s="202"/>
      <c r="H17" s="120" t="s">
        <v>80</v>
      </c>
      <c r="I17" s="120" t="s">
        <v>80</v>
      </c>
      <c r="J17" s="180" t="s">
        <v>80</v>
      </c>
      <c r="K17" s="202"/>
      <c r="L17" s="120" t="s">
        <v>80</v>
      </c>
      <c r="M17" s="120" t="s">
        <v>80</v>
      </c>
      <c r="N17" s="203" t="s">
        <v>80</v>
      </c>
      <c r="O17" s="202"/>
      <c r="P17" s="120" t="s">
        <v>80</v>
      </c>
      <c r="Q17" s="120" t="s">
        <v>80</v>
      </c>
      <c r="R17" s="203" t="s">
        <v>80</v>
      </c>
      <c r="S17" s="202"/>
      <c r="T17" s="118">
        <f>D17</f>
        <v>25527</v>
      </c>
      <c r="U17" s="118">
        <f>E17</f>
        <v>16627</v>
      </c>
      <c r="V17" s="180">
        <f>(T17-U17)/U17*100</f>
        <v>53.527395200577374</v>
      </c>
    </row>
    <row r="18" spans="2:22" x14ac:dyDescent="0.25">
      <c r="D18" s="246"/>
      <c r="E18" s="246"/>
      <c r="F18" s="247"/>
      <c r="G18" s="247"/>
      <c r="H18" s="247"/>
      <c r="I18" s="247"/>
      <c r="J18" s="247"/>
      <c r="K18" s="247"/>
      <c r="L18" s="196"/>
      <c r="M18" s="196"/>
      <c r="N18" s="247"/>
      <c r="O18" s="247"/>
      <c r="P18" s="196"/>
      <c r="Q18" s="247"/>
      <c r="R18" s="247"/>
      <c r="S18" s="247"/>
      <c r="T18" s="247"/>
      <c r="V18" s="82"/>
    </row>
    <row r="19" spans="2:22" x14ac:dyDescent="0.25"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</row>
  </sheetData>
  <mergeCells count="16">
    <mergeCell ref="B2:V2"/>
    <mergeCell ref="P8:P9"/>
    <mergeCell ref="Q8:Q9"/>
    <mergeCell ref="T6:V6"/>
    <mergeCell ref="T8:T9"/>
    <mergeCell ref="U8:U9"/>
    <mergeCell ref="L8:L9"/>
    <mergeCell ref="M8:M9"/>
    <mergeCell ref="H6:J6"/>
    <mergeCell ref="I8:I9"/>
    <mergeCell ref="D8:D9"/>
    <mergeCell ref="E8:E9"/>
    <mergeCell ref="H8:H9"/>
    <mergeCell ref="D6:F6"/>
    <mergeCell ref="L6:N6"/>
    <mergeCell ref="P6:R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9"/>
  <sheetViews>
    <sheetView showGridLines="0" zoomScale="90" zoomScaleNormal="90" workbookViewId="0">
      <selection activeCell="F24" sqref="F24"/>
    </sheetView>
  </sheetViews>
  <sheetFormatPr baseColWidth="10" defaultRowHeight="15.75" x14ac:dyDescent="0.25"/>
  <cols>
    <col min="1" max="1" width="5.625" style="45" customWidth="1"/>
    <col min="2" max="2" width="45.125" style="45" customWidth="1"/>
    <col min="3" max="3" width="8.125" style="85" bestFit="1" customWidth="1"/>
    <col min="4" max="4" width="9.875" style="85" bestFit="1" customWidth="1"/>
    <col min="5" max="6" width="9.25" style="45" bestFit="1" customWidth="1"/>
    <col min="7" max="7" width="1.75" style="45" bestFit="1" customWidth="1"/>
    <col min="8" max="8" width="6.75" style="45" customWidth="1"/>
    <col min="9" max="9" width="7.375" style="45" customWidth="1"/>
    <col min="10" max="10" width="7.5" style="45" customWidth="1"/>
    <col min="11" max="11" width="7.125" style="45" customWidth="1"/>
    <col min="12" max="12" width="6.125" style="45" customWidth="1"/>
    <col min="13" max="252" width="11" style="45"/>
    <col min="253" max="253" width="13.875" style="45" customWidth="1"/>
    <col min="254" max="260" width="11" style="45"/>
    <col min="261" max="261" width="5.25" style="45" customWidth="1"/>
    <col min="262" max="263" width="7.625" style="45" customWidth="1"/>
    <col min="264" max="264" width="6.75" style="45" customWidth="1"/>
    <col min="265" max="265" width="7.375" style="45" customWidth="1"/>
    <col min="266" max="266" width="7.5" style="45" customWidth="1"/>
    <col min="267" max="267" width="7.125" style="45" customWidth="1"/>
    <col min="268" max="268" width="6.125" style="45" customWidth="1"/>
    <col min="269" max="508" width="11" style="45"/>
    <col min="509" max="509" width="13.875" style="45" customWidth="1"/>
    <col min="510" max="516" width="11" style="45"/>
    <col min="517" max="517" width="5.25" style="45" customWidth="1"/>
    <col min="518" max="519" width="7.625" style="45" customWidth="1"/>
    <col min="520" max="520" width="6.75" style="45" customWidth="1"/>
    <col min="521" max="521" width="7.375" style="45" customWidth="1"/>
    <col min="522" max="522" width="7.5" style="45" customWidth="1"/>
    <col min="523" max="523" width="7.125" style="45" customWidth="1"/>
    <col min="524" max="524" width="6.125" style="45" customWidth="1"/>
    <col min="525" max="764" width="11" style="45"/>
    <col min="765" max="765" width="13.875" style="45" customWidth="1"/>
    <col min="766" max="772" width="11" style="45"/>
    <col min="773" max="773" width="5.25" style="45" customWidth="1"/>
    <col min="774" max="775" width="7.625" style="45" customWidth="1"/>
    <col min="776" max="776" width="6.75" style="45" customWidth="1"/>
    <col min="777" max="777" width="7.375" style="45" customWidth="1"/>
    <col min="778" max="778" width="7.5" style="45" customWidth="1"/>
    <col min="779" max="779" width="7.125" style="45" customWidth="1"/>
    <col min="780" max="780" width="6.125" style="45" customWidth="1"/>
    <col min="781" max="1020" width="11" style="45"/>
    <col min="1021" max="1021" width="13.875" style="45" customWidth="1"/>
    <col min="1022" max="1028" width="11" style="45"/>
    <col min="1029" max="1029" width="5.25" style="45" customWidth="1"/>
    <col min="1030" max="1031" width="7.625" style="45" customWidth="1"/>
    <col min="1032" max="1032" width="6.75" style="45" customWidth="1"/>
    <col min="1033" max="1033" width="7.375" style="45" customWidth="1"/>
    <col min="1034" max="1034" width="7.5" style="45" customWidth="1"/>
    <col min="1035" max="1035" width="7.125" style="45" customWidth="1"/>
    <col min="1036" max="1036" width="6.125" style="45" customWidth="1"/>
    <col min="1037" max="1276" width="11" style="45"/>
    <col min="1277" max="1277" width="13.875" style="45" customWidth="1"/>
    <col min="1278" max="1284" width="11" style="45"/>
    <col min="1285" max="1285" width="5.25" style="45" customWidth="1"/>
    <col min="1286" max="1287" width="7.625" style="45" customWidth="1"/>
    <col min="1288" max="1288" width="6.75" style="45" customWidth="1"/>
    <col min="1289" max="1289" width="7.375" style="45" customWidth="1"/>
    <col min="1290" max="1290" width="7.5" style="45" customWidth="1"/>
    <col min="1291" max="1291" width="7.125" style="45" customWidth="1"/>
    <col min="1292" max="1292" width="6.125" style="45" customWidth="1"/>
    <col min="1293" max="1532" width="11" style="45"/>
    <col min="1533" max="1533" width="13.875" style="45" customWidth="1"/>
    <col min="1534" max="1540" width="11" style="45"/>
    <col min="1541" max="1541" width="5.25" style="45" customWidth="1"/>
    <col min="1542" max="1543" width="7.625" style="45" customWidth="1"/>
    <col min="1544" max="1544" width="6.75" style="45" customWidth="1"/>
    <col min="1545" max="1545" width="7.375" style="45" customWidth="1"/>
    <col min="1546" max="1546" width="7.5" style="45" customWidth="1"/>
    <col min="1547" max="1547" width="7.125" style="45" customWidth="1"/>
    <col min="1548" max="1548" width="6.125" style="45" customWidth="1"/>
    <col min="1549" max="1788" width="11" style="45"/>
    <col min="1789" max="1789" width="13.875" style="45" customWidth="1"/>
    <col min="1790" max="1796" width="11" style="45"/>
    <col min="1797" max="1797" width="5.25" style="45" customWidth="1"/>
    <col min="1798" max="1799" width="7.625" style="45" customWidth="1"/>
    <col min="1800" max="1800" width="6.75" style="45" customWidth="1"/>
    <col min="1801" max="1801" width="7.375" style="45" customWidth="1"/>
    <col min="1802" max="1802" width="7.5" style="45" customWidth="1"/>
    <col min="1803" max="1803" width="7.125" style="45" customWidth="1"/>
    <col min="1804" max="1804" width="6.125" style="45" customWidth="1"/>
    <col min="1805" max="2044" width="11" style="45"/>
    <col min="2045" max="2045" width="13.875" style="45" customWidth="1"/>
    <col min="2046" max="2052" width="11" style="45"/>
    <col min="2053" max="2053" width="5.25" style="45" customWidth="1"/>
    <col min="2054" max="2055" width="7.625" style="45" customWidth="1"/>
    <col min="2056" max="2056" width="6.75" style="45" customWidth="1"/>
    <col min="2057" max="2057" width="7.375" style="45" customWidth="1"/>
    <col min="2058" max="2058" width="7.5" style="45" customWidth="1"/>
    <col min="2059" max="2059" width="7.125" style="45" customWidth="1"/>
    <col min="2060" max="2060" width="6.125" style="45" customWidth="1"/>
    <col min="2061" max="2300" width="11" style="45"/>
    <col min="2301" max="2301" width="13.875" style="45" customWidth="1"/>
    <col min="2302" max="2308" width="11" style="45"/>
    <col min="2309" max="2309" width="5.25" style="45" customWidth="1"/>
    <col min="2310" max="2311" width="7.625" style="45" customWidth="1"/>
    <col min="2312" max="2312" width="6.75" style="45" customWidth="1"/>
    <col min="2313" max="2313" width="7.375" style="45" customWidth="1"/>
    <col min="2314" max="2314" width="7.5" style="45" customWidth="1"/>
    <col min="2315" max="2315" width="7.125" style="45" customWidth="1"/>
    <col min="2316" max="2316" width="6.125" style="45" customWidth="1"/>
    <col min="2317" max="2556" width="11" style="45"/>
    <col min="2557" max="2557" width="13.875" style="45" customWidth="1"/>
    <col min="2558" max="2564" width="11" style="45"/>
    <col min="2565" max="2565" width="5.25" style="45" customWidth="1"/>
    <col min="2566" max="2567" width="7.625" style="45" customWidth="1"/>
    <col min="2568" max="2568" width="6.75" style="45" customWidth="1"/>
    <col min="2569" max="2569" width="7.375" style="45" customWidth="1"/>
    <col min="2570" max="2570" width="7.5" style="45" customWidth="1"/>
    <col min="2571" max="2571" width="7.125" style="45" customWidth="1"/>
    <col min="2572" max="2572" width="6.125" style="45" customWidth="1"/>
    <col min="2573" max="2812" width="11" style="45"/>
    <col min="2813" max="2813" width="13.875" style="45" customWidth="1"/>
    <col min="2814" max="2820" width="11" style="45"/>
    <col min="2821" max="2821" width="5.25" style="45" customWidth="1"/>
    <col min="2822" max="2823" width="7.625" style="45" customWidth="1"/>
    <col min="2824" max="2824" width="6.75" style="45" customWidth="1"/>
    <col min="2825" max="2825" width="7.375" style="45" customWidth="1"/>
    <col min="2826" max="2826" width="7.5" style="45" customWidth="1"/>
    <col min="2827" max="2827" width="7.125" style="45" customWidth="1"/>
    <col min="2828" max="2828" width="6.125" style="45" customWidth="1"/>
    <col min="2829" max="3068" width="11" style="45"/>
    <col min="3069" max="3069" width="13.875" style="45" customWidth="1"/>
    <col min="3070" max="3076" width="11" style="45"/>
    <col min="3077" max="3077" width="5.25" style="45" customWidth="1"/>
    <col min="3078" max="3079" width="7.625" style="45" customWidth="1"/>
    <col min="3080" max="3080" width="6.75" style="45" customWidth="1"/>
    <col min="3081" max="3081" width="7.375" style="45" customWidth="1"/>
    <col min="3082" max="3082" width="7.5" style="45" customWidth="1"/>
    <col min="3083" max="3083" width="7.125" style="45" customWidth="1"/>
    <col min="3084" max="3084" width="6.125" style="45" customWidth="1"/>
    <col min="3085" max="3324" width="11" style="45"/>
    <col min="3325" max="3325" width="13.875" style="45" customWidth="1"/>
    <col min="3326" max="3332" width="11" style="45"/>
    <col min="3333" max="3333" width="5.25" style="45" customWidth="1"/>
    <col min="3334" max="3335" width="7.625" style="45" customWidth="1"/>
    <col min="3336" max="3336" width="6.75" style="45" customWidth="1"/>
    <col min="3337" max="3337" width="7.375" style="45" customWidth="1"/>
    <col min="3338" max="3338" width="7.5" style="45" customWidth="1"/>
    <col min="3339" max="3339" width="7.125" style="45" customWidth="1"/>
    <col min="3340" max="3340" width="6.125" style="45" customWidth="1"/>
    <col min="3341" max="3580" width="11" style="45"/>
    <col min="3581" max="3581" width="13.875" style="45" customWidth="1"/>
    <col min="3582" max="3588" width="11" style="45"/>
    <col min="3589" max="3589" width="5.25" style="45" customWidth="1"/>
    <col min="3590" max="3591" width="7.625" style="45" customWidth="1"/>
    <col min="3592" max="3592" width="6.75" style="45" customWidth="1"/>
    <col min="3593" max="3593" width="7.375" style="45" customWidth="1"/>
    <col min="3594" max="3594" width="7.5" style="45" customWidth="1"/>
    <col min="3595" max="3595" width="7.125" style="45" customWidth="1"/>
    <col min="3596" max="3596" width="6.125" style="45" customWidth="1"/>
    <col min="3597" max="3836" width="11" style="45"/>
    <col min="3837" max="3837" width="13.875" style="45" customWidth="1"/>
    <col min="3838" max="3844" width="11" style="45"/>
    <col min="3845" max="3845" width="5.25" style="45" customWidth="1"/>
    <col min="3846" max="3847" width="7.625" style="45" customWidth="1"/>
    <col min="3848" max="3848" width="6.75" style="45" customWidth="1"/>
    <col min="3849" max="3849" width="7.375" style="45" customWidth="1"/>
    <col min="3850" max="3850" width="7.5" style="45" customWidth="1"/>
    <col min="3851" max="3851" width="7.125" style="45" customWidth="1"/>
    <col min="3852" max="3852" width="6.125" style="45" customWidth="1"/>
    <col min="3853" max="4092" width="11" style="45"/>
    <col min="4093" max="4093" width="13.875" style="45" customWidth="1"/>
    <col min="4094" max="4100" width="11" style="45"/>
    <col min="4101" max="4101" width="5.25" style="45" customWidth="1"/>
    <col min="4102" max="4103" width="7.625" style="45" customWidth="1"/>
    <col min="4104" max="4104" width="6.75" style="45" customWidth="1"/>
    <col min="4105" max="4105" width="7.375" style="45" customWidth="1"/>
    <col min="4106" max="4106" width="7.5" style="45" customWidth="1"/>
    <col min="4107" max="4107" width="7.125" style="45" customWidth="1"/>
    <col min="4108" max="4108" width="6.125" style="45" customWidth="1"/>
    <col min="4109" max="4348" width="11" style="45"/>
    <col min="4349" max="4349" width="13.875" style="45" customWidth="1"/>
    <col min="4350" max="4356" width="11" style="45"/>
    <col min="4357" max="4357" width="5.25" style="45" customWidth="1"/>
    <col min="4358" max="4359" width="7.625" style="45" customWidth="1"/>
    <col min="4360" max="4360" width="6.75" style="45" customWidth="1"/>
    <col min="4361" max="4361" width="7.375" style="45" customWidth="1"/>
    <col min="4362" max="4362" width="7.5" style="45" customWidth="1"/>
    <col min="4363" max="4363" width="7.125" style="45" customWidth="1"/>
    <col min="4364" max="4364" width="6.125" style="45" customWidth="1"/>
    <col min="4365" max="4604" width="11" style="45"/>
    <col min="4605" max="4605" width="13.875" style="45" customWidth="1"/>
    <col min="4606" max="4612" width="11" style="45"/>
    <col min="4613" max="4613" width="5.25" style="45" customWidth="1"/>
    <col min="4614" max="4615" width="7.625" style="45" customWidth="1"/>
    <col min="4616" max="4616" width="6.75" style="45" customWidth="1"/>
    <col min="4617" max="4617" width="7.375" style="45" customWidth="1"/>
    <col min="4618" max="4618" width="7.5" style="45" customWidth="1"/>
    <col min="4619" max="4619" width="7.125" style="45" customWidth="1"/>
    <col min="4620" max="4620" width="6.125" style="45" customWidth="1"/>
    <col min="4621" max="4860" width="11" style="45"/>
    <col min="4861" max="4861" width="13.875" style="45" customWidth="1"/>
    <col min="4862" max="4868" width="11" style="45"/>
    <col min="4869" max="4869" width="5.25" style="45" customWidth="1"/>
    <col min="4870" max="4871" width="7.625" style="45" customWidth="1"/>
    <col min="4872" max="4872" width="6.75" style="45" customWidth="1"/>
    <col min="4873" max="4873" width="7.375" style="45" customWidth="1"/>
    <col min="4874" max="4874" width="7.5" style="45" customWidth="1"/>
    <col min="4875" max="4875" width="7.125" style="45" customWidth="1"/>
    <col min="4876" max="4876" width="6.125" style="45" customWidth="1"/>
    <col min="4877" max="5116" width="11" style="45"/>
    <col min="5117" max="5117" width="13.875" style="45" customWidth="1"/>
    <col min="5118" max="5124" width="11" style="45"/>
    <col min="5125" max="5125" width="5.25" style="45" customWidth="1"/>
    <col min="5126" max="5127" width="7.625" style="45" customWidth="1"/>
    <col min="5128" max="5128" width="6.75" style="45" customWidth="1"/>
    <col min="5129" max="5129" width="7.375" style="45" customWidth="1"/>
    <col min="5130" max="5130" width="7.5" style="45" customWidth="1"/>
    <col min="5131" max="5131" width="7.125" style="45" customWidth="1"/>
    <col min="5132" max="5132" width="6.125" style="45" customWidth="1"/>
    <col min="5133" max="5372" width="11" style="45"/>
    <col min="5373" max="5373" width="13.875" style="45" customWidth="1"/>
    <col min="5374" max="5380" width="11" style="45"/>
    <col min="5381" max="5381" width="5.25" style="45" customWidth="1"/>
    <col min="5382" max="5383" width="7.625" style="45" customWidth="1"/>
    <col min="5384" max="5384" width="6.75" style="45" customWidth="1"/>
    <col min="5385" max="5385" width="7.375" style="45" customWidth="1"/>
    <col min="5386" max="5386" width="7.5" style="45" customWidth="1"/>
    <col min="5387" max="5387" width="7.125" style="45" customWidth="1"/>
    <col min="5388" max="5388" width="6.125" style="45" customWidth="1"/>
    <col min="5389" max="5628" width="11" style="45"/>
    <col min="5629" max="5629" width="13.875" style="45" customWidth="1"/>
    <col min="5630" max="5636" width="11" style="45"/>
    <col min="5637" max="5637" width="5.25" style="45" customWidth="1"/>
    <col min="5638" max="5639" width="7.625" style="45" customWidth="1"/>
    <col min="5640" max="5640" width="6.75" style="45" customWidth="1"/>
    <col min="5641" max="5641" width="7.375" style="45" customWidth="1"/>
    <col min="5642" max="5642" width="7.5" style="45" customWidth="1"/>
    <col min="5643" max="5643" width="7.125" style="45" customWidth="1"/>
    <col min="5644" max="5644" width="6.125" style="45" customWidth="1"/>
    <col min="5645" max="5884" width="11" style="45"/>
    <col min="5885" max="5885" width="13.875" style="45" customWidth="1"/>
    <col min="5886" max="5892" width="11" style="45"/>
    <col min="5893" max="5893" width="5.25" style="45" customWidth="1"/>
    <col min="5894" max="5895" width="7.625" style="45" customWidth="1"/>
    <col min="5896" max="5896" width="6.75" style="45" customWidth="1"/>
    <col min="5897" max="5897" width="7.375" style="45" customWidth="1"/>
    <col min="5898" max="5898" width="7.5" style="45" customWidth="1"/>
    <col min="5899" max="5899" width="7.125" style="45" customWidth="1"/>
    <col min="5900" max="5900" width="6.125" style="45" customWidth="1"/>
    <col min="5901" max="6140" width="11" style="45"/>
    <col min="6141" max="6141" width="13.875" style="45" customWidth="1"/>
    <col min="6142" max="6148" width="11" style="45"/>
    <col min="6149" max="6149" width="5.25" style="45" customWidth="1"/>
    <col min="6150" max="6151" width="7.625" style="45" customWidth="1"/>
    <col min="6152" max="6152" width="6.75" style="45" customWidth="1"/>
    <col min="6153" max="6153" width="7.375" style="45" customWidth="1"/>
    <col min="6154" max="6154" width="7.5" style="45" customWidth="1"/>
    <col min="6155" max="6155" width="7.125" style="45" customWidth="1"/>
    <col min="6156" max="6156" width="6.125" style="45" customWidth="1"/>
    <col min="6157" max="6396" width="11" style="45"/>
    <col min="6397" max="6397" width="13.875" style="45" customWidth="1"/>
    <col min="6398" max="6404" width="11" style="45"/>
    <col min="6405" max="6405" width="5.25" style="45" customWidth="1"/>
    <col min="6406" max="6407" width="7.625" style="45" customWidth="1"/>
    <col min="6408" max="6408" width="6.75" style="45" customWidth="1"/>
    <col min="6409" max="6409" width="7.375" style="45" customWidth="1"/>
    <col min="6410" max="6410" width="7.5" style="45" customWidth="1"/>
    <col min="6411" max="6411" width="7.125" style="45" customWidth="1"/>
    <col min="6412" max="6412" width="6.125" style="45" customWidth="1"/>
    <col min="6413" max="6652" width="11" style="45"/>
    <col min="6653" max="6653" width="13.875" style="45" customWidth="1"/>
    <col min="6654" max="6660" width="11" style="45"/>
    <col min="6661" max="6661" width="5.25" style="45" customWidth="1"/>
    <col min="6662" max="6663" width="7.625" style="45" customWidth="1"/>
    <col min="6664" max="6664" width="6.75" style="45" customWidth="1"/>
    <col min="6665" max="6665" width="7.375" style="45" customWidth="1"/>
    <col min="6666" max="6666" width="7.5" style="45" customWidth="1"/>
    <col min="6667" max="6667" width="7.125" style="45" customWidth="1"/>
    <col min="6668" max="6668" width="6.125" style="45" customWidth="1"/>
    <col min="6669" max="6908" width="11" style="45"/>
    <col min="6909" max="6909" width="13.875" style="45" customWidth="1"/>
    <col min="6910" max="6916" width="11" style="45"/>
    <col min="6917" max="6917" width="5.25" style="45" customWidth="1"/>
    <col min="6918" max="6919" width="7.625" style="45" customWidth="1"/>
    <col min="6920" max="6920" width="6.75" style="45" customWidth="1"/>
    <col min="6921" max="6921" width="7.375" style="45" customWidth="1"/>
    <col min="6922" max="6922" width="7.5" style="45" customWidth="1"/>
    <col min="6923" max="6923" width="7.125" style="45" customWidth="1"/>
    <col min="6924" max="6924" width="6.125" style="45" customWidth="1"/>
    <col min="6925" max="7164" width="11" style="45"/>
    <col min="7165" max="7165" width="13.875" style="45" customWidth="1"/>
    <col min="7166" max="7172" width="11" style="45"/>
    <col min="7173" max="7173" width="5.25" style="45" customWidth="1"/>
    <col min="7174" max="7175" width="7.625" style="45" customWidth="1"/>
    <col min="7176" max="7176" width="6.75" style="45" customWidth="1"/>
    <col min="7177" max="7177" width="7.375" style="45" customWidth="1"/>
    <col min="7178" max="7178" width="7.5" style="45" customWidth="1"/>
    <col min="7179" max="7179" width="7.125" style="45" customWidth="1"/>
    <col min="7180" max="7180" width="6.125" style="45" customWidth="1"/>
    <col min="7181" max="7420" width="11" style="45"/>
    <col min="7421" max="7421" width="13.875" style="45" customWidth="1"/>
    <col min="7422" max="7428" width="11" style="45"/>
    <col min="7429" max="7429" width="5.25" style="45" customWidth="1"/>
    <col min="7430" max="7431" width="7.625" style="45" customWidth="1"/>
    <col min="7432" max="7432" width="6.75" style="45" customWidth="1"/>
    <col min="7433" max="7433" width="7.375" style="45" customWidth="1"/>
    <col min="7434" max="7434" width="7.5" style="45" customWidth="1"/>
    <col min="7435" max="7435" width="7.125" style="45" customWidth="1"/>
    <col min="7436" max="7436" width="6.125" style="45" customWidth="1"/>
    <col min="7437" max="7676" width="11" style="45"/>
    <col min="7677" max="7677" width="13.875" style="45" customWidth="1"/>
    <col min="7678" max="7684" width="11" style="45"/>
    <col min="7685" max="7685" width="5.25" style="45" customWidth="1"/>
    <col min="7686" max="7687" width="7.625" style="45" customWidth="1"/>
    <col min="7688" max="7688" width="6.75" style="45" customWidth="1"/>
    <col min="7689" max="7689" width="7.375" style="45" customWidth="1"/>
    <col min="7690" max="7690" width="7.5" style="45" customWidth="1"/>
    <col min="7691" max="7691" width="7.125" style="45" customWidth="1"/>
    <col min="7692" max="7692" width="6.125" style="45" customWidth="1"/>
    <col min="7693" max="7932" width="11" style="45"/>
    <col min="7933" max="7933" width="13.875" style="45" customWidth="1"/>
    <col min="7934" max="7940" width="11" style="45"/>
    <col min="7941" max="7941" width="5.25" style="45" customWidth="1"/>
    <col min="7942" max="7943" width="7.625" style="45" customWidth="1"/>
    <col min="7944" max="7944" width="6.75" style="45" customWidth="1"/>
    <col min="7945" max="7945" width="7.375" style="45" customWidth="1"/>
    <col min="7946" max="7946" width="7.5" style="45" customWidth="1"/>
    <col min="7947" max="7947" width="7.125" style="45" customWidth="1"/>
    <col min="7948" max="7948" width="6.125" style="45" customWidth="1"/>
    <col min="7949" max="8188" width="11" style="45"/>
    <col min="8189" max="8189" width="13.875" style="45" customWidth="1"/>
    <col min="8190" max="8196" width="11" style="45"/>
    <col min="8197" max="8197" width="5.25" style="45" customWidth="1"/>
    <col min="8198" max="8199" width="7.625" style="45" customWidth="1"/>
    <col min="8200" max="8200" width="6.75" style="45" customWidth="1"/>
    <col min="8201" max="8201" width="7.375" style="45" customWidth="1"/>
    <col min="8202" max="8202" width="7.5" style="45" customWidth="1"/>
    <col min="8203" max="8203" width="7.125" style="45" customWidth="1"/>
    <col min="8204" max="8204" width="6.125" style="45" customWidth="1"/>
    <col min="8205" max="8444" width="11" style="45"/>
    <col min="8445" max="8445" width="13.875" style="45" customWidth="1"/>
    <col min="8446" max="8452" width="11" style="45"/>
    <col min="8453" max="8453" width="5.25" style="45" customWidth="1"/>
    <col min="8454" max="8455" width="7.625" style="45" customWidth="1"/>
    <col min="8456" max="8456" width="6.75" style="45" customWidth="1"/>
    <col min="8457" max="8457" width="7.375" style="45" customWidth="1"/>
    <col min="8458" max="8458" width="7.5" style="45" customWidth="1"/>
    <col min="8459" max="8459" width="7.125" style="45" customWidth="1"/>
    <col min="8460" max="8460" width="6.125" style="45" customWidth="1"/>
    <col min="8461" max="8700" width="11" style="45"/>
    <col min="8701" max="8701" width="13.875" style="45" customWidth="1"/>
    <col min="8702" max="8708" width="11" style="45"/>
    <col min="8709" max="8709" width="5.25" style="45" customWidth="1"/>
    <col min="8710" max="8711" width="7.625" style="45" customWidth="1"/>
    <col min="8712" max="8712" width="6.75" style="45" customWidth="1"/>
    <col min="8713" max="8713" width="7.375" style="45" customWidth="1"/>
    <col min="8714" max="8714" width="7.5" style="45" customWidth="1"/>
    <col min="8715" max="8715" width="7.125" style="45" customWidth="1"/>
    <col min="8716" max="8716" width="6.125" style="45" customWidth="1"/>
    <col min="8717" max="8956" width="11" style="45"/>
    <col min="8957" max="8957" width="13.875" style="45" customWidth="1"/>
    <col min="8958" max="8964" width="11" style="45"/>
    <col min="8965" max="8965" width="5.25" style="45" customWidth="1"/>
    <col min="8966" max="8967" width="7.625" style="45" customWidth="1"/>
    <col min="8968" max="8968" width="6.75" style="45" customWidth="1"/>
    <col min="8969" max="8969" width="7.375" style="45" customWidth="1"/>
    <col min="8970" max="8970" width="7.5" style="45" customWidth="1"/>
    <col min="8971" max="8971" width="7.125" style="45" customWidth="1"/>
    <col min="8972" max="8972" width="6.125" style="45" customWidth="1"/>
    <col min="8973" max="9212" width="11" style="45"/>
    <col min="9213" max="9213" width="13.875" style="45" customWidth="1"/>
    <col min="9214" max="9220" width="11" style="45"/>
    <col min="9221" max="9221" width="5.25" style="45" customWidth="1"/>
    <col min="9222" max="9223" width="7.625" style="45" customWidth="1"/>
    <col min="9224" max="9224" width="6.75" style="45" customWidth="1"/>
    <col min="9225" max="9225" width="7.375" style="45" customWidth="1"/>
    <col min="9226" max="9226" width="7.5" style="45" customWidth="1"/>
    <col min="9227" max="9227" width="7.125" style="45" customWidth="1"/>
    <col min="9228" max="9228" width="6.125" style="45" customWidth="1"/>
    <col min="9229" max="9468" width="11" style="45"/>
    <col min="9469" max="9469" width="13.875" style="45" customWidth="1"/>
    <col min="9470" max="9476" width="11" style="45"/>
    <col min="9477" max="9477" width="5.25" style="45" customWidth="1"/>
    <col min="9478" max="9479" width="7.625" style="45" customWidth="1"/>
    <col min="9480" max="9480" width="6.75" style="45" customWidth="1"/>
    <col min="9481" max="9481" width="7.375" style="45" customWidth="1"/>
    <col min="9482" max="9482" width="7.5" style="45" customWidth="1"/>
    <col min="9483" max="9483" width="7.125" style="45" customWidth="1"/>
    <col min="9484" max="9484" width="6.125" style="45" customWidth="1"/>
    <col min="9485" max="9724" width="11" style="45"/>
    <col min="9725" max="9725" width="13.875" style="45" customWidth="1"/>
    <col min="9726" max="9732" width="11" style="45"/>
    <col min="9733" max="9733" width="5.25" style="45" customWidth="1"/>
    <col min="9734" max="9735" width="7.625" style="45" customWidth="1"/>
    <col min="9736" max="9736" width="6.75" style="45" customWidth="1"/>
    <col min="9737" max="9737" width="7.375" style="45" customWidth="1"/>
    <col min="9738" max="9738" width="7.5" style="45" customWidth="1"/>
    <col min="9739" max="9739" width="7.125" style="45" customWidth="1"/>
    <col min="9740" max="9740" width="6.125" style="45" customWidth="1"/>
    <col min="9741" max="9980" width="11" style="45"/>
    <col min="9981" max="9981" width="13.875" style="45" customWidth="1"/>
    <col min="9982" max="9988" width="11" style="45"/>
    <col min="9989" max="9989" width="5.25" style="45" customWidth="1"/>
    <col min="9990" max="9991" width="7.625" style="45" customWidth="1"/>
    <col min="9992" max="9992" width="6.75" style="45" customWidth="1"/>
    <col min="9993" max="9993" width="7.375" style="45" customWidth="1"/>
    <col min="9994" max="9994" width="7.5" style="45" customWidth="1"/>
    <col min="9995" max="9995" width="7.125" style="45" customWidth="1"/>
    <col min="9996" max="9996" width="6.125" style="45" customWidth="1"/>
    <col min="9997" max="10236" width="11" style="45"/>
    <col min="10237" max="10237" width="13.875" style="45" customWidth="1"/>
    <col min="10238" max="10244" width="11" style="45"/>
    <col min="10245" max="10245" width="5.25" style="45" customWidth="1"/>
    <col min="10246" max="10247" width="7.625" style="45" customWidth="1"/>
    <col min="10248" max="10248" width="6.75" style="45" customWidth="1"/>
    <col min="10249" max="10249" width="7.375" style="45" customWidth="1"/>
    <col min="10250" max="10250" width="7.5" style="45" customWidth="1"/>
    <col min="10251" max="10251" width="7.125" style="45" customWidth="1"/>
    <col min="10252" max="10252" width="6.125" style="45" customWidth="1"/>
    <col min="10253" max="10492" width="11" style="45"/>
    <col min="10493" max="10493" width="13.875" style="45" customWidth="1"/>
    <col min="10494" max="10500" width="11" style="45"/>
    <col min="10501" max="10501" width="5.25" style="45" customWidth="1"/>
    <col min="10502" max="10503" width="7.625" style="45" customWidth="1"/>
    <col min="10504" max="10504" width="6.75" style="45" customWidth="1"/>
    <col min="10505" max="10505" width="7.375" style="45" customWidth="1"/>
    <col min="10506" max="10506" width="7.5" style="45" customWidth="1"/>
    <col min="10507" max="10507" width="7.125" style="45" customWidth="1"/>
    <col min="10508" max="10508" width="6.125" style="45" customWidth="1"/>
    <col min="10509" max="10748" width="11" style="45"/>
    <col min="10749" max="10749" width="13.875" style="45" customWidth="1"/>
    <col min="10750" max="10756" width="11" style="45"/>
    <col min="10757" max="10757" width="5.25" style="45" customWidth="1"/>
    <col min="10758" max="10759" width="7.625" style="45" customWidth="1"/>
    <col min="10760" max="10760" width="6.75" style="45" customWidth="1"/>
    <col min="10761" max="10761" width="7.375" style="45" customWidth="1"/>
    <col min="10762" max="10762" width="7.5" style="45" customWidth="1"/>
    <col min="10763" max="10763" width="7.125" style="45" customWidth="1"/>
    <col min="10764" max="10764" width="6.125" style="45" customWidth="1"/>
    <col min="10765" max="11004" width="11" style="45"/>
    <col min="11005" max="11005" width="13.875" style="45" customWidth="1"/>
    <col min="11006" max="11012" width="11" style="45"/>
    <col min="11013" max="11013" width="5.25" style="45" customWidth="1"/>
    <col min="11014" max="11015" width="7.625" style="45" customWidth="1"/>
    <col min="11016" max="11016" width="6.75" style="45" customWidth="1"/>
    <col min="11017" max="11017" width="7.375" style="45" customWidth="1"/>
    <col min="11018" max="11018" width="7.5" style="45" customWidth="1"/>
    <col min="11019" max="11019" width="7.125" style="45" customWidth="1"/>
    <col min="11020" max="11020" width="6.125" style="45" customWidth="1"/>
    <col min="11021" max="11260" width="11" style="45"/>
    <col min="11261" max="11261" width="13.875" style="45" customWidth="1"/>
    <col min="11262" max="11268" width="11" style="45"/>
    <col min="11269" max="11269" width="5.25" style="45" customWidth="1"/>
    <col min="11270" max="11271" width="7.625" style="45" customWidth="1"/>
    <col min="11272" max="11272" width="6.75" style="45" customWidth="1"/>
    <col min="11273" max="11273" width="7.375" style="45" customWidth="1"/>
    <col min="11274" max="11274" width="7.5" style="45" customWidth="1"/>
    <col min="11275" max="11275" width="7.125" style="45" customWidth="1"/>
    <col min="11276" max="11276" width="6.125" style="45" customWidth="1"/>
    <col min="11277" max="11516" width="11" style="45"/>
    <col min="11517" max="11517" width="13.875" style="45" customWidth="1"/>
    <col min="11518" max="11524" width="11" style="45"/>
    <col min="11525" max="11525" width="5.25" style="45" customWidth="1"/>
    <col min="11526" max="11527" width="7.625" style="45" customWidth="1"/>
    <col min="11528" max="11528" width="6.75" style="45" customWidth="1"/>
    <col min="11529" max="11529" width="7.375" style="45" customWidth="1"/>
    <col min="11530" max="11530" width="7.5" style="45" customWidth="1"/>
    <col min="11531" max="11531" width="7.125" style="45" customWidth="1"/>
    <col min="11532" max="11532" width="6.125" style="45" customWidth="1"/>
    <col min="11533" max="11772" width="11" style="45"/>
    <col min="11773" max="11773" width="13.875" style="45" customWidth="1"/>
    <col min="11774" max="11780" width="11" style="45"/>
    <col min="11781" max="11781" width="5.25" style="45" customWidth="1"/>
    <col min="11782" max="11783" width="7.625" style="45" customWidth="1"/>
    <col min="11784" max="11784" width="6.75" style="45" customWidth="1"/>
    <col min="11785" max="11785" width="7.375" style="45" customWidth="1"/>
    <col min="11786" max="11786" width="7.5" style="45" customWidth="1"/>
    <col min="11787" max="11787" width="7.125" style="45" customWidth="1"/>
    <col min="11788" max="11788" width="6.125" style="45" customWidth="1"/>
    <col min="11789" max="12028" width="11" style="45"/>
    <col min="12029" max="12029" width="13.875" style="45" customWidth="1"/>
    <col min="12030" max="12036" width="11" style="45"/>
    <col min="12037" max="12037" width="5.25" style="45" customWidth="1"/>
    <col min="12038" max="12039" width="7.625" style="45" customWidth="1"/>
    <col min="12040" max="12040" width="6.75" style="45" customWidth="1"/>
    <col min="12041" max="12041" width="7.375" style="45" customWidth="1"/>
    <col min="12042" max="12042" width="7.5" style="45" customWidth="1"/>
    <col min="12043" max="12043" width="7.125" style="45" customWidth="1"/>
    <col min="12044" max="12044" width="6.125" style="45" customWidth="1"/>
    <col min="12045" max="12284" width="11" style="45"/>
    <col min="12285" max="12285" width="13.875" style="45" customWidth="1"/>
    <col min="12286" max="12292" width="11" style="45"/>
    <col min="12293" max="12293" width="5.25" style="45" customWidth="1"/>
    <col min="12294" max="12295" width="7.625" style="45" customWidth="1"/>
    <col min="12296" max="12296" width="6.75" style="45" customWidth="1"/>
    <col min="12297" max="12297" width="7.375" style="45" customWidth="1"/>
    <col min="12298" max="12298" width="7.5" style="45" customWidth="1"/>
    <col min="12299" max="12299" width="7.125" style="45" customWidth="1"/>
    <col min="12300" max="12300" width="6.125" style="45" customWidth="1"/>
    <col min="12301" max="12540" width="11" style="45"/>
    <col min="12541" max="12541" width="13.875" style="45" customWidth="1"/>
    <col min="12542" max="12548" width="11" style="45"/>
    <col min="12549" max="12549" width="5.25" style="45" customWidth="1"/>
    <col min="12550" max="12551" width="7.625" style="45" customWidth="1"/>
    <col min="12552" max="12552" width="6.75" style="45" customWidth="1"/>
    <col min="12553" max="12553" width="7.375" style="45" customWidth="1"/>
    <col min="12554" max="12554" width="7.5" style="45" customWidth="1"/>
    <col min="12555" max="12555" width="7.125" style="45" customWidth="1"/>
    <col min="12556" max="12556" width="6.125" style="45" customWidth="1"/>
    <col min="12557" max="12796" width="11" style="45"/>
    <col min="12797" max="12797" width="13.875" style="45" customWidth="1"/>
    <col min="12798" max="12804" width="11" style="45"/>
    <col min="12805" max="12805" width="5.25" style="45" customWidth="1"/>
    <col min="12806" max="12807" width="7.625" style="45" customWidth="1"/>
    <col min="12808" max="12808" width="6.75" style="45" customWidth="1"/>
    <col min="12809" max="12809" width="7.375" style="45" customWidth="1"/>
    <col min="12810" max="12810" width="7.5" style="45" customWidth="1"/>
    <col min="12811" max="12811" width="7.125" style="45" customWidth="1"/>
    <col min="12812" max="12812" width="6.125" style="45" customWidth="1"/>
    <col min="12813" max="13052" width="11" style="45"/>
    <col min="13053" max="13053" width="13.875" style="45" customWidth="1"/>
    <col min="13054" max="13060" width="11" style="45"/>
    <col min="13061" max="13061" width="5.25" style="45" customWidth="1"/>
    <col min="13062" max="13063" width="7.625" style="45" customWidth="1"/>
    <col min="13064" max="13064" width="6.75" style="45" customWidth="1"/>
    <col min="13065" max="13065" width="7.375" style="45" customWidth="1"/>
    <col min="13066" max="13066" width="7.5" style="45" customWidth="1"/>
    <col min="13067" max="13067" width="7.125" style="45" customWidth="1"/>
    <col min="13068" max="13068" width="6.125" style="45" customWidth="1"/>
    <col min="13069" max="13308" width="11" style="45"/>
    <col min="13309" max="13309" width="13.875" style="45" customWidth="1"/>
    <col min="13310" max="13316" width="11" style="45"/>
    <col min="13317" max="13317" width="5.25" style="45" customWidth="1"/>
    <col min="13318" max="13319" width="7.625" style="45" customWidth="1"/>
    <col min="13320" max="13320" width="6.75" style="45" customWidth="1"/>
    <col min="13321" max="13321" width="7.375" style="45" customWidth="1"/>
    <col min="13322" max="13322" width="7.5" style="45" customWidth="1"/>
    <col min="13323" max="13323" width="7.125" style="45" customWidth="1"/>
    <col min="13324" max="13324" width="6.125" style="45" customWidth="1"/>
    <col min="13325" max="13564" width="11" style="45"/>
    <col min="13565" max="13565" width="13.875" style="45" customWidth="1"/>
    <col min="13566" max="13572" width="11" style="45"/>
    <col min="13573" max="13573" width="5.25" style="45" customWidth="1"/>
    <col min="13574" max="13575" width="7.625" style="45" customWidth="1"/>
    <col min="13576" max="13576" width="6.75" style="45" customWidth="1"/>
    <col min="13577" max="13577" width="7.375" style="45" customWidth="1"/>
    <col min="13578" max="13578" width="7.5" style="45" customWidth="1"/>
    <col min="13579" max="13579" width="7.125" style="45" customWidth="1"/>
    <col min="13580" max="13580" width="6.125" style="45" customWidth="1"/>
    <col min="13581" max="13820" width="11" style="45"/>
    <col min="13821" max="13821" width="13.875" style="45" customWidth="1"/>
    <col min="13822" max="13828" width="11" style="45"/>
    <col min="13829" max="13829" width="5.25" style="45" customWidth="1"/>
    <col min="13830" max="13831" width="7.625" style="45" customWidth="1"/>
    <col min="13832" max="13832" width="6.75" style="45" customWidth="1"/>
    <col min="13833" max="13833" width="7.375" style="45" customWidth="1"/>
    <col min="13834" max="13834" width="7.5" style="45" customWidth="1"/>
    <col min="13835" max="13835" width="7.125" style="45" customWidth="1"/>
    <col min="13836" max="13836" width="6.125" style="45" customWidth="1"/>
    <col min="13837" max="14076" width="11" style="45"/>
    <col min="14077" max="14077" width="13.875" style="45" customWidth="1"/>
    <col min="14078" max="14084" width="11" style="45"/>
    <col min="14085" max="14085" width="5.25" style="45" customWidth="1"/>
    <col min="14086" max="14087" width="7.625" style="45" customWidth="1"/>
    <col min="14088" max="14088" width="6.75" style="45" customWidth="1"/>
    <col min="14089" max="14089" width="7.375" style="45" customWidth="1"/>
    <col min="14090" max="14090" width="7.5" style="45" customWidth="1"/>
    <col min="14091" max="14091" width="7.125" style="45" customWidth="1"/>
    <col min="14092" max="14092" width="6.125" style="45" customWidth="1"/>
    <col min="14093" max="14332" width="11" style="45"/>
    <col min="14333" max="14333" width="13.875" style="45" customWidth="1"/>
    <col min="14334" max="14340" width="11" style="45"/>
    <col min="14341" max="14341" width="5.25" style="45" customWidth="1"/>
    <col min="14342" max="14343" width="7.625" style="45" customWidth="1"/>
    <col min="14344" max="14344" width="6.75" style="45" customWidth="1"/>
    <col min="14345" max="14345" width="7.375" style="45" customWidth="1"/>
    <col min="14346" max="14346" width="7.5" style="45" customWidth="1"/>
    <col min="14347" max="14347" width="7.125" style="45" customWidth="1"/>
    <col min="14348" max="14348" width="6.125" style="45" customWidth="1"/>
    <col min="14349" max="14588" width="11" style="45"/>
    <col min="14589" max="14589" width="13.875" style="45" customWidth="1"/>
    <col min="14590" max="14596" width="11" style="45"/>
    <col min="14597" max="14597" width="5.25" style="45" customWidth="1"/>
    <col min="14598" max="14599" width="7.625" style="45" customWidth="1"/>
    <col min="14600" max="14600" width="6.75" style="45" customWidth="1"/>
    <col min="14601" max="14601" width="7.375" style="45" customWidth="1"/>
    <col min="14602" max="14602" width="7.5" style="45" customWidth="1"/>
    <col min="14603" max="14603" width="7.125" style="45" customWidth="1"/>
    <col min="14604" max="14604" width="6.125" style="45" customWidth="1"/>
    <col min="14605" max="14844" width="11" style="45"/>
    <col min="14845" max="14845" width="13.875" style="45" customWidth="1"/>
    <col min="14846" max="14852" width="11" style="45"/>
    <col min="14853" max="14853" width="5.25" style="45" customWidth="1"/>
    <col min="14854" max="14855" width="7.625" style="45" customWidth="1"/>
    <col min="14856" max="14856" width="6.75" style="45" customWidth="1"/>
    <col min="14857" max="14857" width="7.375" style="45" customWidth="1"/>
    <col min="14858" max="14858" width="7.5" style="45" customWidth="1"/>
    <col min="14859" max="14859" width="7.125" style="45" customWidth="1"/>
    <col min="14860" max="14860" width="6.125" style="45" customWidth="1"/>
    <col min="14861" max="15100" width="11" style="45"/>
    <col min="15101" max="15101" width="13.875" style="45" customWidth="1"/>
    <col min="15102" max="15108" width="11" style="45"/>
    <col min="15109" max="15109" width="5.25" style="45" customWidth="1"/>
    <col min="15110" max="15111" width="7.625" style="45" customWidth="1"/>
    <col min="15112" max="15112" width="6.75" style="45" customWidth="1"/>
    <col min="15113" max="15113" width="7.375" style="45" customWidth="1"/>
    <col min="15114" max="15114" width="7.5" style="45" customWidth="1"/>
    <col min="15115" max="15115" width="7.125" style="45" customWidth="1"/>
    <col min="15116" max="15116" width="6.125" style="45" customWidth="1"/>
    <col min="15117" max="15356" width="11" style="45"/>
    <col min="15357" max="15357" width="13.875" style="45" customWidth="1"/>
    <col min="15358" max="15364" width="11" style="45"/>
    <col min="15365" max="15365" width="5.25" style="45" customWidth="1"/>
    <col min="15366" max="15367" width="7.625" style="45" customWidth="1"/>
    <col min="15368" max="15368" width="6.75" style="45" customWidth="1"/>
    <col min="15369" max="15369" width="7.375" style="45" customWidth="1"/>
    <col min="15370" max="15370" width="7.5" style="45" customWidth="1"/>
    <col min="15371" max="15371" width="7.125" style="45" customWidth="1"/>
    <col min="15372" max="15372" width="6.125" style="45" customWidth="1"/>
    <col min="15373" max="15612" width="11" style="45"/>
    <col min="15613" max="15613" width="13.875" style="45" customWidth="1"/>
    <col min="15614" max="15620" width="11" style="45"/>
    <col min="15621" max="15621" width="5.25" style="45" customWidth="1"/>
    <col min="15622" max="15623" width="7.625" style="45" customWidth="1"/>
    <col min="15624" max="15624" width="6.75" style="45" customWidth="1"/>
    <col min="15625" max="15625" width="7.375" style="45" customWidth="1"/>
    <col min="15626" max="15626" width="7.5" style="45" customWidth="1"/>
    <col min="15627" max="15627" width="7.125" style="45" customWidth="1"/>
    <col min="15628" max="15628" width="6.125" style="45" customWidth="1"/>
    <col min="15629" max="15868" width="11" style="45"/>
    <col min="15869" max="15869" width="13.875" style="45" customWidth="1"/>
    <col min="15870" max="15876" width="11" style="45"/>
    <col min="15877" max="15877" width="5.25" style="45" customWidth="1"/>
    <col min="15878" max="15879" width="7.625" style="45" customWidth="1"/>
    <col min="15880" max="15880" width="6.75" style="45" customWidth="1"/>
    <col min="15881" max="15881" width="7.375" style="45" customWidth="1"/>
    <col min="15882" max="15882" width="7.5" style="45" customWidth="1"/>
    <col min="15883" max="15883" width="7.125" style="45" customWidth="1"/>
    <col min="15884" max="15884" width="6.125" style="45" customWidth="1"/>
    <col min="15885" max="16124" width="11" style="45"/>
    <col min="16125" max="16125" width="13.875" style="45" customWidth="1"/>
    <col min="16126" max="16132" width="11" style="45"/>
    <col min="16133" max="16133" width="5.25" style="45" customWidth="1"/>
    <col min="16134" max="16135" width="7.625" style="45" customWidth="1"/>
    <col min="16136" max="16136" width="6.75" style="45" customWidth="1"/>
    <col min="16137" max="16137" width="7.375" style="45" customWidth="1"/>
    <col min="16138" max="16138" width="7.5" style="45" customWidth="1"/>
    <col min="16139" max="16139" width="7.125" style="45" customWidth="1"/>
    <col min="16140" max="16140" width="6.125" style="45" customWidth="1"/>
    <col min="16141" max="16384" width="11" style="45"/>
  </cols>
  <sheetData>
    <row r="2" spans="2:10" ht="24.95" customHeight="1" x14ac:dyDescent="0.25">
      <c r="B2" s="267" t="s">
        <v>52</v>
      </c>
      <c r="C2" s="267"/>
      <c r="D2" s="267"/>
      <c r="E2" s="267"/>
      <c r="F2" s="267"/>
    </row>
    <row r="4" spans="2:10" x14ac:dyDescent="0.25">
      <c r="B4" s="45" t="s">
        <v>118</v>
      </c>
    </row>
    <row r="6" spans="2:10" ht="31.5" x14ac:dyDescent="0.25">
      <c r="B6" s="5"/>
      <c r="C6" s="47" t="s">
        <v>175</v>
      </c>
      <c r="D6" s="47" t="s">
        <v>162</v>
      </c>
      <c r="E6" s="46" t="s">
        <v>38</v>
      </c>
      <c r="F6" s="46" t="s">
        <v>141</v>
      </c>
      <c r="G6" s="76"/>
    </row>
    <row r="7" spans="2:10" x14ac:dyDescent="0.25">
      <c r="B7" s="5"/>
      <c r="C7" s="22"/>
      <c r="D7" s="22"/>
      <c r="E7" s="22"/>
      <c r="F7" s="4"/>
      <c r="G7" s="76"/>
    </row>
    <row r="8" spans="2:10" x14ac:dyDescent="0.25">
      <c r="B8" s="23" t="s">
        <v>48</v>
      </c>
      <c r="C8" s="248">
        <f>SUM(C9:C10)</f>
        <v>357778</v>
      </c>
      <c r="D8" s="248">
        <f>SUM(D9:D10)</f>
        <v>230445</v>
      </c>
      <c r="E8" s="139">
        <f>((C8-D8)/D8)*100</f>
        <v>55.255266983445075</v>
      </c>
      <c r="F8" s="134">
        <f>C8-D8</f>
        <v>127333</v>
      </c>
      <c r="G8" s="76"/>
      <c r="I8" s="86"/>
    </row>
    <row r="9" spans="2:10" x14ac:dyDescent="0.25">
      <c r="B9" s="84" t="s">
        <v>4</v>
      </c>
      <c r="C9" s="118">
        <v>242434</v>
      </c>
      <c r="D9" s="118">
        <v>181481</v>
      </c>
      <c r="E9" s="140">
        <f t="shared" ref="E9:E12" si="0">((C9-D9)/D9)*100</f>
        <v>33.58643604564665</v>
      </c>
      <c r="F9" s="144">
        <f>C9-D9</f>
        <v>60953</v>
      </c>
      <c r="G9" s="76"/>
    </row>
    <row r="10" spans="2:10" x14ac:dyDescent="0.25">
      <c r="B10" s="84" t="s">
        <v>5</v>
      </c>
      <c r="C10" s="118">
        <v>115344</v>
      </c>
      <c r="D10" s="118">
        <v>48964</v>
      </c>
      <c r="E10" s="140">
        <f t="shared" si="0"/>
        <v>135.56898946164529</v>
      </c>
      <c r="F10" s="144">
        <f t="shared" ref="F10" si="1">C10-D10</f>
        <v>66380</v>
      </c>
      <c r="G10" s="4"/>
      <c r="H10" s="88"/>
      <c r="I10" s="88"/>
      <c r="J10" s="88"/>
    </row>
    <row r="11" spans="2:10" x14ac:dyDescent="0.25">
      <c r="B11" s="4"/>
      <c r="C11" s="118"/>
      <c r="D11" s="118"/>
      <c r="E11" s="141"/>
      <c r="F11" s="144"/>
      <c r="G11" s="4"/>
      <c r="H11" s="88"/>
      <c r="I11" s="88"/>
      <c r="J11" s="88"/>
    </row>
    <row r="12" spans="2:10" x14ac:dyDescent="0.25">
      <c r="B12" s="23" t="s">
        <v>3</v>
      </c>
      <c r="C12" s="248">
        <f>Resultados!D9</f>
        <v>531861</v>
      </c>
      <c r="D12" s="248">
        <f>Resultados!E9</f>
        <v>359965</v>
      </c>
      <c r="E12" s="139">
        <f t="shared" si="0"/>
        <v>47.753531593349351</v>
      </c>
      <c r="F12" s="134">
        <f>C12-D12</f>
        <v>171896</v>
      </c>
      <c r="G12" s="4"/>
      <c r="H12" s="88"/>
      <c r="I12" s="88"/>
      <c r="J12" s="88"/>
    </row>
    <row r="13" spans="2:10" x14ac:dyDescent="0.25">
      <c r="B13" s="4"/>
      <c r="C13" s="249"/>
      <c r="D13" s="249"/>
      <c r="E13" s="141"/>
      <c r="F13" s="87"/>
      <c r="G13" s="4"/>
      <c r="H13" s="88"/>
      <c r="I13" s="88"/>
      <c r="J13" s="88"/>
    </row>
    <row r="14" spans="2:10" ht="18.75" x14ac:dyDescent="0.25">
      <c r="B14" s="24" t="s">
        <v>154</v>
      </c>
      <c r="C14" s="250">
        <f>C8/C12*100</f>
        <v>67.269079703155526</v>
      </c>
      <c r="D14" s="250">
        <f>D8/D12*100</f>
        <v>64.018724042615247</v>
      </c>
      <c r="E14" s="142">
        <f>((C14-D14)/D14)*100</f>
        <v>5.0771953192578785</v>
      </c>
      <c r="F14" s="89">
        <f>C14-D14</f>
        <v>3.2503556605402792</v>
      </c>
      <c r="G14" s="4" t="s">
        <v>49</v>
      </c>
      <c r="H14" s="88"/>
      <c r="I14" s="88"/>
      <c r="J14" s="88"/>
    </row>
    <row r="15" spans="2:10" x14ac:dyDescent="0.25">
      <c r="B15" s="5"/>
      <c r="C15" s="6"/>
      <c r="D15" s="7"/>
      <c r="E15" s="4"/>
      <c r="F15" s="4"/>
      <c r="G15" s="4"/>
      <c r="H15" s="88"/>
    </row>
    <row r="16" spans="2:10" x14ac:dyDescent="0.25">
      <c r="B16" s="90" t="s">
        <v>50</v>
      </c>
      <c r="C16" s="155"/>
      <c r="D16" s="123"/>
      <c r="E16" s="76"/>
      <c r="F16" s="76"/>
      <c r="G16" s="76"/>
    </row>
    <row r="18" spans="3:4" x14ac:dyDescent="0.25">
      <c r="C18" s="155"/>
      <c r="D18" s="156"/>
    </row>
    <row r="19" spans="3:4" x14ac:dyDescent="0.25">
      <c r="C19" s="155"/>
      <c r="D19" s="156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T23"/>
  <sheetViews>
    <sheetView showGridLines="0" workbookViewId="0">
      <selection activeCell="K32" sqref="K31:K32"/>
    </sheetView>
  </sheetViews>
  <sheetFormatPr baseColWidth="10" defaultColWidth="11" defaultRowHeight="15.75" x14ac:dyDescent="0.25"/>
  <cols>
    <col min="1" max="1" width="5.625" style="88" customWidth="1"/>
    <col min="2" max="2" width="17.25" style="88" bestFit="1" customWidth="1"/>
    <col min="3" max="3" width="10.75" style="88" customWidth="1"/>
    <col min="4" max="4" width="7" style="88" bestFit="1" customWidth="1"/>
    <col min="5" max="5" width="3.75" style="88" bestFit="1" customWidth="1"/>
    <col min="6" max="6" width="10.625" style="88" customWidth="1"/>
    <col min="7" max="7" width="7" style="88" bestFit="1" customWidth="1"/>
    <col min="8" max="8" width="1" style="88" customWidth="1"/>
    <col min="9" max="9" width="7.75" style="88" customWidth="1"/>
    <col min="10" max="10" width="7" style="88" bestFit="1" customWidth="1"/>
    <col min="11" max="11" width="2.125" style="88" customWidth="1"/>
    <col min="12" max="12" width="11.125" style="88" customWidth="1"/>
    <col min="13" max="13" width="7" style="88" bestFit="1" customWidth="1"/>
    <col min="14" max="14" width="1" style="88" customWidth="1"/>
    <col min="15" max="15" width="9.75" style="88" customWidth="1"/>
    <col min="16" max="16" width="7" style="88" bestFit="1" customWidth="1"/>
    <col min="17" max="17" width="1" style="88" customWidth="1"/>
    <col min="18" max="18" width="7.25" style="88" customWidth="1"/>
    <col min="19" max="19" width="7" style="88" bestFit="1" customWidth="1"/>
    <col min="20" max="16384" width="11" style="88"/>
  </cols>
  <sheetData>
    <row r="1" spans="2:20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2:20" ht="24.95" customHeight="1" x14ac:dyDescent="0.25">
      <c r="B2" s="9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2:20" ht="24.95" customHeight="1" x14ac:dyDescent="0.25">
      <c r="B3" s="267" t="s">
        <v>53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2:20" x14ac:dyDescent="0.25">
      <c r="B4" s="8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20" x14ac:dyDescent="0.25">
      <c r="B5" s="88" t="s">
        <v>51</v>
      </c>
    </row>
    <row r="6" spans="2:20" x14ac:dyDescent="0.25">
      <c r="B6" s="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5.75" customHeight="1" x14ac:dyDescent="0.25">
      <c r="B7" s="25"/>
      <c r="C7" s="269" t="s">
        <v>175</v>
      </c>
      <c r="D7" s="269"/>
      <c r="E7" s="269"/>
      <c r="F7" s="269"/>
      <c r="G7" s="269"/>
      <c r="H7" s="269"/>
      <c r="I7" s="269"/>
      <c r="J7" s="269"/>
      <c r="K7" s="2"/>
      <c r="L7" s="269" t="s">
        <v>162</v>
      </c>
      <c r="M7" s="269"/>
      <c r="N7" s="269"/>
      <c r="O7" s="269"/>
      <c r="P7" s="269"/>
      <c r="Q7" s="269"/>
      <c r="R7" s="269"/>
      <c r="S7" s="269"/>
      <c r="T7" s="4"/>
    </row>
    <row r="8" spans="2:20" s="82" customFormat="1" ht="15.75" customHeight="1" x14ac:dyDescent="0.25">
      <c r="B8" s="25"/>
      <c r="C8" s="33"/>
      <c r="D8" s="33"/>
      <c r="E8" s="33"/>
      <c r="F8" s="33"/>
      <c r="G8" s="33"/>
      <c r="H8" s="33"/>
      <c r="I8" s="33"/>
      <c r="J8" s="33"/>
      <c r="K8" s="2"/>
      <c r="L8" s="2"/>
      <c r="M8" s="2"/>
      <c r="N8" s="2"/>
      <c r="O8" s="2"/>
      <c r="P8" s="2"/>
      <c r="Q8" s="2"/>
      <c r="R8" s="2"/>
      <c r="S8" s="92"/>
      <c r="T8" s="92"/>
    </row>
    <row r="9" spans="2:20" s="93" customFormat="1" ht="38.25" customHeight="1" x14ac:dyDescent="0.3">
      <c r="B9" s="94"/>
      <c r="C9" s="29" t="s">
        <v>1</v>
      </c>
      <c r="D9" s="29" t="s">
        <v>46</v>
      </c>
      <c r="E9" s="28"/>
      <c r="F9" s="29" t="s">
        <v>2</v>
      </c>
      <c r="G9" s="29" t="s">
        <v>46</v>
      </c>
      <c r="H9" s="28"/>
      <c r="I9" s="29" t="s">
        <v>0</v>
      </c>
      <c r="J9" s="29" t="s">
        <v>46</v>
      </c>
      <c r="K9" s="26"/>
      <c r="L9" s="29" t="s">
        <v>1</v>
      </c>
      <c r="M9" s="29" t="s">
        <v>46</v>
      </c>
      <c r="N9" s="28"/>
      <c r="O9" s="29" t="s">
        <v>2</v>
      </c>
      <c r="P9" s="29" t="s">
        <v>46</v>
      </c>
      <c r="Q9" s="28"/>
      <c r="R9" s="29" t="s">
        <v>0</v>
      </c>
      <c r="S9" s="29" t="s">
        <v>46</v>
      </c>
      <c r="T9" s="95"/>
    </row>
    <row r="10" spans="2:20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4"/>
      <c r="Q10" s="4"/>
      <c r="R10" s="25"/>
      <c r="S10" s="25"/>
      <c r="T10" s="4"/>
    </row>
    <row r="11" spans="2:20" x14ac:dyDescent="0.25">
      <c r="B11" s="35" t="s">
        <v>167</v>
      </c>
      <c r="C11" s="215">
        <v>22</v>
      </c>
      <c r="D11" s="216">
        <f t="shared" ref="D11:D19" si="0">(C11/$C$21)*100</f>
        <v>1.9909502262443437</v>
      </c>
      <c r="E11" s="217"/>
      <c r="F11" s="215">
        <v>6</v>
      </c>
      <c r="G11" s="216">
        <f>(F11/$F$21)*100</f>
        <v>2.5862068965517242</v>
      </c>
      <c r="H11" s="217"/>
      <c r="I11" s="251">
        <f>SUM(C11+F11)</f>
        <v>28</v>
      </c>
      <c r="J11" s="216">
        <f>(I11/$I$21)*100</f>
        <v>2.0942408376963351</v>
      </c>
      <c r="K11" s="213"/>
      <c r="L11" s="215">
        <v>22</v>
      </c>
      <c r="M11" s="218">
        <f>(L11/$L$21)*100</f>
        <v>2.0220588235294117</v>
      </c>
      <c r="N11" s="219"/>
      <c r="O11" s="215">
        <v>6</v>
      </c>
      <c r="P11" s="218">
        <f>(O11/$O$21)*100</f>
        <v>2.6785714285714284</v>
      </c>
      <c r="Q11" s="219"/>
      <c r="R11" s="220">
        <f>SUM(L11+O11)</f>
        <v>28</v>
      </c>
      <c r="S11" s="218">
        <f>(R11/$R$21)*100</f>
        <v>2.1341463414634148</v>
      </c>
      <c r="T11" s="4"/>
    </row>
    <row r="12" spans="2:20" x14ac:dyDescent="0.25">
      <c r="B12" s="35" t="s">
        <v>168</v>
      </c>
      <c r="C12" s="215">
        <v>46</v>
      </c>
      <c r="D12" s="216">
        <f t="shared" si="0"/>
        <v>4.1628959276018094</v>
      </c>
      <c r="E12" s="217"/>
      <c r="F12" s="215">
        <v>17</v>
      </c>
      <c r="G12" s="216">
        <f>(F12/$F$21)*100</f>
        <v>7.3275862068965507</v>
      </c>
      <c r="H12" s="217"/>
      <c r="I12" s="251">
        <f t="shared" ref="I12:I19" si="1">SUM(C12+F12)</f>
        <v>63</v>
      </c>
      <c r="J12" s="216">
        <f t="shared" ref="J12:J19" si="2">(I12/$I$21)*100</f>
        <v>4.7120418848167542</v>
      </c>
      <c r="K12" s="213"/>
      <c r="L12" s="215">
        <v>46</v>
      </c>
      <c r="M12" s="218">
        <f>(L12/$L$21)*100</f>
        <v>4.2279411764705888</v>
      </c>
      <c r="N12" s="219"/>
      <c r="O12" s="215">
        <v>15</v>
      </c>
      <c r="P12" s="218">
        <f>(O12/$O$21)*100</f>
        <v>6.6964285714285712</v>
      </c>
      <c r="Q12" s="219"/>
      <c r="R12" s="220">
        <f t="shared" ref="R12:R18" si="3">SUM(L12+O12)</f>
        <v>61</v>
      </c>
      <c r="S12" s="218">
        <f>(R12/$R$21)*100</f>
        <v>4.649390243902439</v>
      </c>
      <c r="T12" s="4"/>
    </row>
    <row r="13" spans="2:20" x14ac:dyDescent="0.25">
      <c r="B13" s="35" t="s">
        <v>169</v>
      </c>
      <c r="C13" s="215">
        <v>155</v>
      </c>
      <c r="D13" s="216">
        <f t="shared" si="0"/>
        <v>14.027149321266968</v>
      </c>
      <c r="E13" s="217"/>
      <c r="F13" s="215">
        <v>80</v>
      </c>
      <c r="G13" s="216">
        <f t="shared" ref="G13:G19" si="4">(F13/$F$21)*100</f>
        <v>34.482758620689658</v>
      </c>
      <c r="H13" s="217"/>
      <c r="I13" s="251">
        <f t="shared" si="1"/>
        <v>235</v>
      </c>
      <c r="J13" s="216">
        <f t="shared" si="2"/>
        <v>17.576664173522811</v>
      </c>
      <c r="K13" s="213"/>
      <c r="L13" s="215">
        <v>151</v>
      </c>
      <c r="M13" s="218">
        <f t="shared" ref="M13:M18" si="5">(L13/$L$21)*100</f>
        <v>13.878676470588236</v>
      </c>
      <c r="N13" s="219"/>
      <c r="O13" s="215">
        <v>79</v>
      </c>
      <c r="P13" s="218">
        <f t="shared" ref="P13:P18" si="6">(O13/$O$21)*100</f>
        <v>35.267857142857146</v>
      </c>
      <c r="Q13" s="219"/>
      <c r="R13" s="220">
        <f t="shared" si="3"/>
        <v>230</v>
      </c>
      <c r="S13" s="218">
        <f t="shared" ref="S13:S18" si="7">(R13/$R$21)*100</f>
        <v>17.530487804878049</v>
      </c>
      <c r="T13" s="4"/>
    </row>
    <row r="14" spans="2:20" x14ac:dyDescent="0.25">
      <c r="B14" s="35" t="s">
        <v>170</v>
      </c>
      <c r="C14" s="215">
        <v>78</v>
      </c>
      <c r="D14" s="216">
        <f t="shared" si="0"/>
        <v>7.0588235294117645</v>
      </c>
      <c r="E14" s="217"/>
      <c r="F14" s="215">
        <v>16</v>
      </c>
      <c r="G14" s="216">
        <f t="shared" si="4"/>
        <v>6.8965517241379306</v>
      </c>
      <c r="H14" s="217"/>
      <c r="I14" s="251">
        <f t="shared" si="1"/>
        <v>94</v>
      </c>
      <c r="J14" s="216">
        <f t="shared" si="2"/>
        <v>7.0306656694091254</v>
      </c>
      <c r="K14" s="213"/>
      <c r="L14" s="215">
        <v>82</v>
      </c>
      <c r="M14" s="218">
        <f t="shared" si="5"/>
        <v>7.5367647058823524</v>
      </c>
      <c r="N14" s="219"/>
      <c r="O14" s="215">
        <v>17</v>
      </c>
      <c r="P14" s="218">
        <f t="shared" si="6"/>
        <v>7.5892857142857135</v>
      </c>
      <c r="Q14" s="219"/>
      <c r="R14" s="220">
        <f t="shared" si="3"/>
        <v>99</v>
      </c>
      <c r="S14" s="218">
        <f t="shared" si="7"/>
        <v>7.5457317073170733</v>
      </c>
      <c r="T14" s="4"/>
    </row>
    <row r="15" spans="2:20" x14ac:dyDescent="0.25">
      <c r="B15" s="35" t="s">
        <v>171</v>
      </c>
      <c r="C15" s="215">
        <v>158</v>
      </c>
      <c r="D15" s="216">
        <f t="shared" si="0"/>
        <v>14.298642533936651</v>
      </c>
      <c r="E15" s="217"/>
      <c r="F15" s="215">
        <v>14</v>
      </c>
      <c r="G15" s="216">
        <f t="shared" si="4"/>
        <v>6.0344827586206895</v>
      </c>
      <c r="H15" s="217"/>
      <c r="I15" s="251">
        <f t="shared" si="1"/>
        <v>172</v>
      </c>
      <c r="J15" s="216">
        <f t="shared" si="2"/>
        <v>12.864622288706059</v>
      </c>
      <c r="K15" s="213"/>
      <c r="L15" s="215">
        <v>159</v>
      </c>
      <c r="M15" s="218">
        <f t="shared" si="5"/>
        <v>14.613970588235295</v>
      </c>
      <c r="N15" s="219"/>
      <c r="O15" s="215">
        <v>13</v>
      </c>
      <c r="P15" s="218">
        <f t="shared" si="6"/>
        <v>5.8035714285714288</v>
      </c>
      <c r="Q15" s="219"/>
      <c r="R15" s="220">
        <f t="shared" si="3"/>
        <v>172</v>
      </c>
      <c r="S15" s="218">
        <f t="shared" si="7"/>
        <v>13.109756097560975</v>
      </c>
      <c r="T15" s="4"/>
    </row>
    <row r="16" spans="2:20" x14ac:dyDescent="0.25">
      <c r="B16" s="35" t="s">
        <v>172</v>
      </c>
      <c r="C16" s="215">
        <v>483</v>
      </c>
      <c r="D16" s="216">
        <f t="shared" si="0"/>
        <v>43.710407239819006</v>
      </c>
      <c r="E16" s="217"/>
      <c r="F16" s="215">
        <v>87</v>
      </c>
      <c r="G16" s="216">
        <f t="shared" si="4"/>
        <v>37.5</v>
      </c>
      <c r="H16" s="217"/>
      <c r="I16" s="251">
        <f t="shared" si="1"/>
        <v>570</v>
      </c>
      <c r="J16" s="216">
        <f t="shared" si="2"/>
        <v>42.632759910246818</v>
      </c>
      <c r="K16" s="213"/>
      <c r="L16" s="215">
        <v>471</v>
      </c>
      <c r="M16" s="218">
        <f t="shared" si="5"/>
        <v>43.290441176470587</v>
      </c>
      <c r="N16" s="219"/>
      <c r="O16" s="215">
        <v>76</v>
      </c>
      <c r="P16" s="218">
        <f t="shared" si="6"/>
        <v>33.928571428571431</v>
      </c>
      <c r="Q16" s="219"/>
      <c r="R16" s="220">
        <f t="shared" si="3"/>
        <v>547</v>
      </c>
      <c r="S16" s="218">
        <f t="shared" si="7"/>
        <v>41.69207317073171</v>
      </c>
      <c r="T16" s="4"/>
    </row>
    <row r="17" spans="2:20" x14ac:dyDescent="0.25">
      <c r="B17" s="35" t="s">
        <v>173</v>
      </c>
      <c r="C17" s="215">
        <v>147</v>
      </c>
      <c r="D17" s="216">
        <f t="shared" si="0"/>
        <v>13.30316742081448</v>
      </c>
      <c r="E17" s="217"/>
      <c r="F17" s="215">
        <v>8</v>
      </c>
      <c r="G17" s="216">
        <f t="shared" si="4"/>
        <v>3.4482758620689653</v>
      </c>
      <c r="H17" s="217"/>
      <c r="I17" s="251">
        <f t="shared" si="1"/>
        <v>155</v>
      </c>
      <c r="J17" s="216">
        <f t="shared" si="2"/>
        <v>11.593118922961855</v>
      </c>
      <c r="K17" s="213"/>
      <c r="L17" s="215">
        <v>141</v>
      </c>
      <c r="M17" s="218">
        <f t="shared" si="5"/>
        <v>12.959558823529413</v>
      </c>
      <c r="N17" s="219"/>
      <c r="O17" s="215">
        <v>9</v>
      </c>
      <c r="P17" s="218">
        <f t="shared" si="6"/>
        <v>4.0178571428571432</v>
      </c>
      <c r="Q17" s="219"/>
      <c r="R17" s="220">
        <f t="shared" si="3"/>
        <v>150</v>
      </c>
      <c r="S17" s="218">
        <f t="shared" si="7"/>
        <v>11.432926829268293</v>
      </c>
      <c r="T17" s="4"/>
    </row>
    <row r="18" spans="2:20" x14ac:dyDescent="0.25">
      <c r="B18" s="35" t="s">
        <v>174</v>
      </c>
      <c r="C18" s="215">
        <v>15</v>
      </c>
      <c r="D18" s="216">
        <f t="shared" si="0"/>
        <v>1.3574660633484164</v>
      </c>
      <c r="E18" s="217"/>
      <c r="F18" s="215">
        <v>4</v>
      </c>
      <c r="G18" s="216">
        <f t="shared" si="4"/>
        <v>1.7241379310344827</v>
      </c>
      <c r="H18" s="217"/>
      <c r="I18" s="251">
        <f t="shared" si="1"/>
        <v>19</v>
      </c>
      <c r="J18" s="216">
        <f t="shared" si="2"/>
        <v>1.4210919970082274</v>
      </c>
      <c r="K18" s="213"/>
      <c r="L18" s="215">
        <v>16</v>
      </c>
      <c r="M18" s="218">
        <f t="shared" si="5"/>
        <v>1.4705882352941175</v>
      </c>
      <c r="N18" s="219"/>
      <c r="O18" s="215">
        <v>9</v>
      </c>
      <c r="P18" s="218">
        <f t="shared" si="6"/>
        <v>4.0178571428571432</v>
      </c>
      <c r="Q18" s="219"/>
      <c r="R18" s="220">
        <f t="shared" si="3"/>
        <v>25</v>
      </c>
      <c r="S18" s="218">
        <f t="shared" si="7"/>
        <v>1.9054878048780488</v>
      </c>
      <c r="T18" s="4"/>
    </row>
    <row r="19" spans="2:20" x14ac:dyDescent="0.25">
      <c r="B19" s="35" t="s">
        <v>181</v>
      </c>
      <c r="C19" s="215">
        <v>1</v>
      </c>
      <c r="D19" s="216">
        <f t="shared" si="0"/>
        <v>9.0497737556561084E-2</v>
      </c>
      <c r="E19" s="217"/>
      <c r="F19" s="215">
        <v>0</v>
      </c>
      <c r="G19" s="216">
        <f t="shared" si="4"/>
        <v>0</v>
      </c>
      <c r="H19" s="217"/>
      <c r="I19" s="251">
        <f t="shared" si="1"/>
        <v>1</v>
      </c>
      <c r="J19" s="216">
        <f t="shared" si="2"/>
        <v>7.4794315632011971E-2</v>
      </c>
      <c r="K19" s="213"/>
      <c r="L19" s="215"/>
      <c r="M19" s="218"/>
      <c r="N19" s="219"/>
      <c r="O19" s="215"/>
      <c r="P19" s="218"/>
      <c r="Q19" s="219"/>
      <c r="R19" s="220"/>
      <c r="S19" s="218"/>
      <c r="T19" s="4"/>
    </row>
    <row r="20" spans="2:20" x14ac:dyDescent="0.25">
      <c r="B20" s="25"/>
      <c r="C20" s="213"/>
      <c r="D20" s="217"/>
      <c r="E20" s="217"/>
      <c r="F20" s="213"/>
      <c r="G20" s="216"/>
      <c r="H20" s="217"/>
      <c r="I20" s="213"/>
      <c r="J20" s="216"/>
      <c r="K20" s="213"/>
      <c r="L20" s="213"/>
      <c r="M20" s="219"/>
      <c r="N20" s="97"/>
      <c r="O20" s="3"/>
      <c r="P20" s="96"/>
      <c r="Q20" s="97"/>
      <c r="R20" s="3"/>
      <c r="S20" s="96"/>
      <c r="T20" s="4"/>
    </row>
    <row r="21" spans="2:20" s="98" customFormat="1" ht="18.75" x14ac:dyDescent="0.25">
      <c r="B21" s="112" t="s">
        <v>0</v>
      </c>
      <c r="C21" s="252">
        <f>SUM(C11:C19)</f>
        <v>1105</v>
      </c>
      <c r="D21" s="252">
        <f>(C21/I21)*100</f>
        <v>82.647718773373228</v>
      </c>
      <c r="E21" s="252"/>
      <c r="F21" s="252">
        <f>SUM(F11:F19)</f>
        <v>232</v>
      </c>
      <c r="G21" s="252">
        <f>(F21/I21)*100</f>
        <v>17.352281226626776</v>
      </c>
      <c r="H21" s="252"/>
      <c r="I21" s="252">
        <f>SUM(I11:I19)</f>
        <v>1337</v>
      </c>
      <c r="J21" s="252">
        <f>(I21/$I$21)*100</f>
        <v>100</v>
      </c>
      <c r="K21" s="253"/>
      <c r="L21" s="252">
        <f>SUM(L11:L18)</f>
        <v>1088</v>
      </c>
      <c r="M21" s="254">
        <f>(L21/R21)*100</f>
        <v>82.926829268292678</v>
      </c>
      <c r="N21" s="115"/>
      <c r="O21" s="113">
        <f>SUM(O11:O18)</f>
        <v>224</v>
      </c>
      <c r="P21" s="114">
        <f>(O21/R21)*100</f>
        <v>17.073170731707318</v>
      </c>
      <c r="Q21" s="115"/>
      <c r="R21" s="113">
        <f>SUM(R11:R18)</f>
        <v>1312</v>
      </c>
      <c r="S21" s="114">
        <f>(R21/$R$21)*100</f>
        <v>100</v>
      </c>
      <c r="T21" s="99"/>
    </row>
    <row r="22" spans="2:20" x14ac:dyDescent="0.25">
      <c r="B22" s="27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4"/>
      <c r="T22" s="4"/>
    </row>
    <row r="23" spans="2:20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</sheetData>
  <mergeCells count="3">
    <mergeCell ref="B3:S3"/>
    <mergeCell ref="C7:J7"/>
    <mergeCell ref="L7:S7"/>
  </mergeCell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N30"/>
  <sheetViews>
    <sheetView showGridLines="0" workbookViewId="0">
      <selection activeCell="A28" sqref="A28"/>
    </sheetView>
  </sheetViews>
  <sheetFormatPr baseColWidth="10" defaultRowHeight="15.75" x14ac:dyDescent="0.25"/>
  <cols>
    <col min="1" max="1" width="5.625" style="100" customWidth="1"/>
    <col min="2" max="2" width="4.375" style="100" customWidth="1"/>
    <col min="3" max="3" width="29.625" style="100" customWidth="1"/>
    <col min="4" max="7" width="11.625" style="100" customWidth="1"/>
    <col min="8" max="256" width="11" style="100"/>
    <col min="257" max="257" width="4" style="100" customWidth="1"/>
    <col min="258" max="258" width="4.375" style="100" customWidth="1"/>
    <col min="259" max="259" width="46.125" style="100" customWidth="1"/>
    <col min="260" max="261" width="14.375" style="100" customWidth="1"/>
    <col min="262" max="262" width="10.375" style="100" bestFit="1" customWidth="1"/>
    <col min="263" max="512" width="11" style="100"/>
    <col min="513" max="513" width="4" style="100" customWidth="1"/>
    <col min="514" max="514" width="4.375" style="100" customWidth="1"/>
    <col min="515" max="515" width="46.125" style="100" customWidth="1"/>
    <col min="516" max="517" width="14.375" style="100" customWidth="1"/>
    <col min="518" max="518" width="10.375" style="100" bestFit="1" customWidth="1"/>
    <col min="519" max="768" width="11" style="100"/>
    <col min="769" max="769" width="4" style="100" customWidth="1"/>
    <col min="770" max="770" width="4.375" style="100" customWidth="1"/>
    <col min="771" max="771" width="46.125" style="100" customWidth="1"/>
    <col min="772" max="773" width="14.375" style="100" customWidth="1"/>
    <col min="774" max="774" width="10.375" style="100" bestFit="1" customWidth="1"/>
    <col min="775" max="1024" width="11" style="100"/>
    <col min="1025" max="1025" width="4" style="100" customWidth="1"/>
    <col min="1026" max="1026" width="4.375" style="100" customWidth="1"/>
    <col min="1027" max="1027" width="46.125" style="100" customWidth="1"/>
    <col min="1028" max="1029" width="14.375" style="100" customWidth="1"/>
    <col min="1030" max="1030" width="10.375" style="100" bestFit="1" customWidth="1"/>
    <col min="1031" max="1280" width="11" style="100"/>
    <col min="1281" max="1281" width="4" style="100" customWidth="1"/>
    <col min="1282" max="1282" width="4.375" style="100" customWidth="1"/>
    <col min="1283" max="1283" width="46.125" style="100" customWidth="1"/>
    <col min="1284" max="1285" width="14.375" style="100" customWidth="1"/>
    <col min="1286" max="1286" width="10.375" style="100" bestFit="1" customWidth="1"/>
    <col min="1287" max="1536" width="11" style="100"/>
    <col min="1537" max="1537" width="4" style="100" customWidth="1"/>
    <col min="1538" max="1538" width="4.375" style="100" customWidth="1"/>
    <col min="1539" max="1539" width="46.125" style="100" customWidth="1"/>
    <col min="1540" max="1541" width="14.375" style="100" customWidth="1"/>
    <col min="1542" max="1542" width="10.375" style="100" bestFit="1" customWidth="1"/>
    <col min="1543" max="1792" width="11" style="100"/>
    <col min="1793" max="1793" width="4" style="100" customWidth="1"/>
    <col min="1794" max="1794" width="4.375" style="100" customWidth="1"/>
    <col min="1795" max="1795" width="46.125" style="100" customWidth="1"/>
    <col min="1796" max="1797" width="14.375" style="100" customWidth="1"/>
    <col min="1798" max="1798" width="10.375" style="100" bestFit="1" customWidth="1"/>
    <col min="1799" max="2048" width="11" style="100"/>
    <col min="2049" max="2049" width="4" style="100" customWidth="1"/>
    <col min="2050" max="2050" width="4.375" style="100" customWidth="1"/>
    <col min="2051" max="2051" width="46.125" style="100" customWidth="1"/>
    <col min="2052" max="2053" width="14.375" style="100" customWidth="1"/>
    <col min="2054" max="2054" width="10.375" style="100" bestFit="1" customWidth="1"/>
    <col min="2055" max="2304" width="11" style="100"/>
    <col min="2305" max="2305" width="4" style="100" customWidth="1"/>
    <col min="2306" max="2306" width="4.375" style="100" customWidth="1"/>
    <col min="2307" max="2307" width="46.125" style="100" customWidth="1"/>
    <col min="2308" max="2309" width="14.375" style="100" customWidth="1"/>
    <col min="2310" max="2310" width="10.375" style="100" bestFit="1" customWidth="1"/>
    <col min="2311" max="2560" width="11" style="100"/>
    <col min="2561" max="2561" width="4" style="100" customWidth="1"/>
    <col min="2562" max="2562" width="4.375" style="100" customWidth="1"/>
    <col min="2563" max="2563" width="46.125" style="100" customWidth="1"/>
    <col min="2564" max="2565" width="14.375" style="100" customWidth="1"/>
    <col min="2566" max="2566" width="10.375" style="100" bestFit="1" customWidth="1"/>
    <col min="2567" max="2816" width="11" style="100"/>
    <col min="2817" max="2817" width="4" style="100" customWidth="1"/>
    <col min="2818" max="2818" width="4.375" style="100" customWidth="1"/>
    <col min="2819" max="2819" width="46.125" style="100" customWidth="1"/>
    <col min="2820" max="2821" width="14.375" style="100" customWidth="1"/>
    <col min="2822" max="2822" width="10.375" style="100" bestFit="1" customWidth="1"/>
    <col min="2823" max="3072" width="11" style="100"/>
    <col min="3073" max="3073" width="4" style="100" customWidth="1"/>
    <col min="3074" max="3074" width="4.375" style="100" customWidth="1"/>
    <col min="3075" max="3075" width="46.125" style="100" customWidth="1"/>
    <col min="3076" max="3077" width="14.375" style="100" customWidth="1"/>
    <col min="3078" max="3078" width="10.375" style="100" bestFit="1" customWidth="1"/>
    <col min="3079" max="3328" width="11" style="100"/>
    <col min="3329" max="3329" width="4" style="100" customWidth="1"/>
    <col min="3330" max="3330" width="4.375" style="100" customWidth="1"/>
    <col min="3331" max="3331" width="46.125" style="100" customWidth="1"/>
    <col min="3332" max="3333" width="14.375" style="100" customWidth="1"/>
    <col min="3334" max="3334" width="10.375" style="100" bestFit="1" customWidth="1"/>
    <col min="3335" max="3584" width="11" style="100"/>
    <col min="3585" max="3585" width="4" style="100" customWidth="1"/>
    <col min="3586" max="3586" width="4.375" style="100" customWidth="1"/>
    <col min="3587" max="3587" width="46.125" style="100" customWidth="1"/>
    <col min="3588" max="3589" width="14.375" style="100" customWidth="1"/>
    <col min="3590" max="3590" width="10.375" style="100" bestFit="1" customWidth="1"/>
    <col min="3591" max="3840" width="11" style="100"/>
    <col min="3841" max="3841" width="4" style="100" customWidth="1"/>
    <col min="3842" max="3842" width="4.375" style="100" customWidth="1"/>
    <col min="3843" max="3843" width="46.125" style="100" customWidth="1"/>
    <col min="3844" max="3845" width="14.375" style="100" customWidth="1"/>
    <col min="3846" max="3846" width="10.375" style="100" bestFit="1" customWidth="1"/>
    <col min="3847" max="4096" width="11" style="100"/>
    <col min="4097" max="4097" width="4" style="100" customWidth="1"/>
    <col min="4098" max="4098" width="4.375" style="100" customWidth="1"/>
    <col min="4099" max="4099" width="46.125" style="100" customWidth="1"/>
    <col min="4100" max="4101" width="14.375" style="100" customWidth="1"/>
    <col min="4102" max="4102" width="10.375" style="100" bestFit="1" customWidth="1"/>
    <col min="4103" max="4352" width="11" style="100"/>
    <col min="4353" max="4353" width="4" style="100" customWidth="1"/>
    <col min="4354" max="4354" width="4.375" style="100" customWidth="1"/>
    <col min="4355" max="4355" width="46.125" style="100" customWidth="1"/>
    <col min="4356" max="4357" width="14.375" style="100" customWidth="1"/>
    <col min="4358" max="4358" width="10.375" style="100" bestFit="1" customWidth="1"/>
    <col min="4359" max="4608" width="11" style="100"/>
    <col min="4609" max="4609" width="4" style="100" customWidth="1"/>
    <col min="4610" max="4610" width="4.375" style="100" customWidth="1"/>
    <col min="4611" max="4611" width="46.125" style="100" customWidth="1"/>
    <col min="4612" max="4613" width="14.375" style="100" customWidth="1"/>
    <col min="4614" max="4614" width="10.375" style="100" bestFit="1" customWidth="1"/>
    <col min="4615" max="4864" width="11" style="100"/>
    <col min="4865" max="4865" width="4" style="100" customWidth="1"/>
    <col min="4866" max="4866" width="4.375" style="100" customWidth="1"/>
    <col min="4867" max="4867" width="46.125" style="100" customWidth="1"/>
    <col min="4868" max="4869" width="14.375" style="100" customWidth="1"/>
    <col min="4870" max="4870" width="10.375" style="100" bestFit="1" customWidth="1"/>
    <col min="4871" max="5120" width="11" style="100"/>
    <col min="5121" max="5121" width="4" style="100" customWidth="1"/>
    <col min="5122" max="5122" width="4.375" style="100" customWidth="1"/>
    <col min="5123" max="5123" width="46.125" style="100" customWidth="1"/>
    <col min="5124" max="5125" width="14.375" style="100" customWidth="1"/>
    <col min="5126" max="5126" width="10.375" style="100" bestFit="1" customWidth="1"/>
    <col min="5127" max="5376" width="11" style="100"/>
    <col min="5377" max="5377" width="4" style="100" customWidth="1"/>
    <col min="5378" max="5378" width="4.375" style="100" customWidth="1"/>
    <col min="5379" max="5379" width="46.125" style="100" customWidth="1"/>
    <col min="5380" max="5381" width="14.375" style="100" customWidth="1"/>
    <col min="5382" max="5382" width="10.375" style="100" bestFit="1" customWidth="1"/>
    <col min="5383" max="5632" width="11" style="100"/>
    <col min="5633" max="5633" width="4" style="100" customWidth="1"/>
    <col min="5634" max="5634" width="4.375" style="100" customWidth="1"/>
    <col min="5635" max="5635" width="46.125" style="100" customWidth="1"/>
    <col min="5636" max="5637" width="14.375" style="100" customWidth="1"/>
    <col min="5638" max="5638" width="10.375" style="100" bestFit="1" customWidth="1"/>
    <col min="5639" max="5888" width="11" style="100"/>
    <col min="5889" max="5889" width="4" style="100" customWidth="1"/>
    <col min="5890" max="5890" width="4.375" style="100" customWidth="1"/>
    <col min="5891" max="5891" width="46.125" style="100" customWidth="1"/>
    <col min="5892" max="5893" width="14.375" style="100" customWidth="1"/>
    <col min="5894" max="5894" width="10.375" style="100" bestFit="1" customWidth="1"/>
    <col min="5895" max="6144" width="11" style="100"/>
    <col min="6145" max="6145" width="4" style="100" customWidth="1"/>
    <col min="6146" max="6146" width="4.375" style="100" customWidth="1"/>
    <col min="6147" max="6147" width="46.125" style="100" customWidth="1"/>
    <col min="6148" max="6149" width="14.375" style="100" customWidth="1"/>
    <col min="6150" max="6150" width="10.375" style="100" bestFit="1" customWidth="1"/>
    <col min="6151" max="6400" width="11" style="100"/>
    <col min="6401" max="6401" width="4" style="100" customWidth="1"/>
    <col min="6402" max="6402" width="4.375" style="100" customWidth="1"/>
    <col min="6403" max="6403" width="46.125" style="100" customWidth="1"/>
    <col min="6404" max="6405" width="14.375" style="100" customWidth="1"/>
    <col min="6406" max="6406" width="10.375" style="100" bestFit="1" customWidth="1"/>
    <col min="6407" max="6656" width="11" style="100"/>
    <col min="6657" max="6657" width="4" style="100" customWidth="1"/>
    <col min="6658" max="6658" width="4.375" style="100" customWidth="1"/>
    <col min="6659" max="6659" width="46.125" style="100" customWidth="1"/>
    <col min="6660" max="6661" width="14.375" style="100" customWidth="1"/>
    <col min="6662" max="6662" width="10.375" style="100" bestFit="1" customWidth="1"/>
    <col min="6663" max="6912" width="11" style="100"/>
    <col min="6913" max="6913" width="4" style="100" customWidth="1"/>
    <col min="6914" max="6914" width="4.375" style="100" customWidth="1"/>
    <col min="6915" max="6915" width="46.125" style="100" customWidth="1"/>
    <col min="6916" max="6917" width="14.375" style="100" customWidth="1"/>
    <col min="6918" max="6918" width="10.375" style="100" bestFit="1" customWidth="1"/>
    <col min="6919" max="7168" width="11" style="100"/>
    <col min="7169" max="7169" width="4" style="100" customWidth="1"/>
    <col min="7170" max="7170" width="4.375" style="100" customWidth="1"/>
    <col min="7171" max="7171" width="46.125" style="100" customWidth="1"/>
    <col min="7172" max="7173" width="14.375" style="100" customWidth="1"/>
    <col min="7174" max="7174" width="10.375" style="100" bestFit="1" customWidth="1"/>
    <col min="7175" max="7424" width="11" style="100"/>
    <col min="7425" max="7425" width="4" style="100" customWidth="1"/>
    <col min="7426" max="7426" width="4.375" style="100" customWidth="1"/>
    <col min="7427" max="7427" width="46.125" style="100" customWidth="1"/>
    <col min="7428" max="7429" width="14.375" style="100" customWidth="1"/>
    <col min="7430" max="7430" width="10.375" style="100" bestFit="1" customWidth="1"/>
    <col min="7431" max="7680" width="11" style="100"/>
    <col min="7681" max="7681" width="4" style="100" customWidth="1"/>
    <col min="7682" max="7682" width="4.375" style="100" customWidth="1"/>
    <col min="7683" max="7683" width="46.125" style="100" customWidth="1"/>
    <col min="7684" max="7685" width="14.375" style="100" customWidth="1"/>
    <col min="7686" max="7686" width="10.375" style="100" bestFit="1" customWidth="1"/>
    <col min="7687" max="7936" width="11" style="100"/>
    <col min="7937" max="7937" width="4" style="100" customWidth="1"/>
    <col min="7938" max="7938" width="4.375" style="100" customWidth="1"/>
    <col min="7939" max="7939" width="46.125" style="100" customWidth="1"/>
    <col min="7940" max="7941" width="14.375" style="100" customWidth="1"/>
    <col min="7942" max="7942" width="10.375" style="100" bestFit="1" customWidth="1"/>
    <col min="7943" max="8192" width="11" style="100"/>
    <col min="8193" max="8193" width="4" style="100" customWidth="1"/>
    <col min="8194" max="8194" width="4.375" style="100" customWidth="1"/>
    <col min="8195" max="8195" width="46.125" style="100" customWidth="1"/>
    <col min="8196" max="8197" width="14.375" style="100" customWidth="1"/>
    <col min="8198" max="8198" width="10.375" style="100" bestFit="1" customWidth="1"/>
    <col min="8199" max="8448" width="11" style="100"/>
    <col min="8449" max="8449" width="4" style="100" customWidth="1"/>
    <col min="8450" max="8450" width="4.375" style="100" customWidth="1"/>
    <col min="8451" max="8451" width="46.125" style="100" customWidth="1"/>
    <col min="8452" max="8453" width="14.375" style="100" customWidth="1"/>
    <col min="8454" max="8454" width="10.375" style="100" bestFit="1" customWidth="1"/>
    <col min="8455" max="8704" width="11" style="100"/>
    <col min="8705" max="8705" width="4" style="100" customWidth="1"/>
    <col min="8706" max="8706" width="4.375" style="100" customWidth="1"/>
    <col min="8707" max="8707" width="46.125" style="100" customWidth="1"/>
    <col min="8708" max="8709" width="14.375" style="100" customWidth="1"/>
    <col min="8710" max="8710" width="10.375" style="100" bestFit="1" customWidth="1"/>
    <col min="8711" max="8960" width="11" style="100"/>
    <col min="8961" max="8961" width="4" style="100" customWidth="1"/>
    <col min="8962" max="8962" width="4.375" style="100" customWidth="1"/>
    <col min="8963" max="8963" width="46.125" style="100" customWidth="1"/>
    <col min="8964" max="8965" width="14.375" style="100" customWidth="1"/>
    <col min="8966" max="8966" width="10.375" style="100" bestFit="1" customWidth="1"/>
    <col min="8967" max="9216" width="11" style="100"/>
    <col min="9217" max="9217" width="4" style="100" customWidth="1"/>
    <col min="9218" max="9218" width="4.375" style="100" customWidth="1"/>
    <col min="9219" max="9219" width="46.125" style="100" customWidth="1"/>
    <col min="9220" max="9221" width="14.375" style="100" customWidth="1"/>
    <col min="9222" max="9222" width="10.375" style="100" bestFit="1" customWidth="1"/>
    <col min="9223" max="9472" width="11" style="100"/>
    <col min="9473" max="9473" width="4" style="100" customWidth="1"/>
    <col min="9474" max="9474" width="4.375" style="100" customWidth="1"/>
    <col min="9475" max="9475" width="46.125" style="100" customWidth="1"/>
    <col min="9476" max="9477" width="14.375" style="100" customWidth="1"/>
    <col min="9478" max="9478" width="10.375" style="100" bestFit="1" customWidth="1"/>
    <col min="9479" max="9728" width="11" style="100"/>
    <col min="9729" max="9729" width="4" style="100" customWidth="1"/>
    <col min="9730" max="9730" width="4.375" style="100" customWidth="1"/>
    <col min="9731" max="9731" width="46.125" style="100" customWidth="1"/>
    <col min="9732" max="9733" width="14.375" style="100" customWidth="1"/>
    <col min="9734" max="9734" width="10.375" style="100" bestFit="1" customWidth="1"/>
    <col min="9735" max="9984" width="11" style="100"/>
    <col min="9985" max="9985" width="4" style="100" customWidth="1"/>
    <col min="9986" max="9986" width="4.375" style="100" customWidth="1"/>
    <col min="9987" max="9987" width="46.125" style="100" customWidth="1"/>
    <col min="9988" max="9989" width="14.375" style="100" customWidth="1"/>
    <col min="9990" max="9990" width="10.375" style="100" bestFit="1" customWidth="1"/>
    <col min="9991" max="10240" width="11" style="100"/>
    <col min="10241" max="10241" width="4" style="100" customWidth="1"/>
    <col min="10242" max="10242" width="4.375" style="100" customWidth="1"/>
    <col min="10243" max="10243" width="46.125" style="100" customWidth="1"/>
    <col min="10244" max="10245" width="14.375" style="100" customWidth="1"/>
    <col min="10246" max="10246" width="10.375" style="100" bestFit="1" customWidth="1"/>
    <col min="10247" max="10496" width="11" style="100"/>
    <col min="10497" max="10497" width="4" style="100" customWidth="1"/>
    <col min="10498" max="10498" width="4.375" style="100" customWidth="1"/>
    <col min="10499" max="10499" width="46.125" style="100" customWidth="1"/>
    <col min="10500" max="10501" width="14.375" style="100" customWidth="1"/>
    <col min="10502" max="10502" width="10.375" style="100" bestFit="1" customWidth="1"/>
    <col min="10503" max="10752" width="11" style="100"/>
    <col min="10753" max="10753" width="4" style="100" customWidth="1"/>
    <col min="10754" max="10754" width="4.375" style="100" customWidth="1"/>
    <col min="10755" max="10755" width="46.125" style="100" customWidth="1"/>
    <col min="10756" max="10757" width="14.375" style="100" customWidth="1"/>
    <col min="10758" max="10758" width="10.375" style="100" bestFit="1" customWidth="1"/>
    <col min="10759" max="11008" width="11" style="100"/>
    <col min="11009" max="11009" width="4" style="100" customWidth="1"/>
    <col min="11010" max="11010" width="4.375" style="100" customWidth="1"/>
    <col min="11011" max="11011" width="46.125" style="100" customWidth="1"/>
    <col min="11012" max="11013" width="14.375" style="100" customWidth="1"/>
    <col min="11014" max="11014" width="10.375" style="100" bestFit="1" customWidth="1"/>
    <col min="11015" max="11264" width="11" style="100"/>
    <col min="11265" max="11265" width="4" style="100" customWidth="1"/>
    <col min="11266" max="11266" width="4.375" style="100" customWidth="1"/>
    <col min="11267" max="11267" width="46.125" style="100" customWidth="1"/>
    <col min="11268" max="11269" width="14.375" style="100" customWidth="1"/>
    <col min="11270" max="11270" width="10.375" style="100" bestFit="1" customWidth="1"/>
    <col min="11271" max="11520" width="11" style="100"/>
    <col min="11521" max="11521" width="4" style="100" customWidth="1"/>
    <col min="11522" max="11522" width="4.375" style="100" customWidth="1"/>
    <col min="11523" max="11523" width="46.125" style="100" customWidth="1"/>
    <col min="11524" max="11525" width="14.375" style="100" customWidth="1"/>
    <col min="11526" max="11526" width="10.375" style="100" bestFit="1" customWidth="1"/>
    <col min="11527" max="11776" width="11" style="100"/>
    <col min="11777" max="11777" width="4" style="100" customWidth="1"/>
    <col min="11778" max="11778" width="4.375" style="100" customWidth="1"/>
    <col min="11779" max="11779" width="46.125" style="100" customWidth="1"/>
    <col min="11780" max="11781" width="14.375" style="100" customWidth="1"/>
    <col min="11782" max="11782" width="10.375" style="100" bestFit="1" customWidth="1"/>
    <col min="11783" max="12032" width="11" style="100"/>
    <col min="12033" max="12033" width="4" style="100" customWidth="1"/>
    <col min="12034" max="12034" width="4.375" style="100" customWidth="1"/>
    <col min="12035" max="12035" width="46.125" style="100" customWidth="1"/>
    <col min="12036" max="12037" width="14.375" style="100" customWidth="1"/>
    <col min="12038" max="12038" width="10.375" style="100" bestFit="1" customWidth="1"/>
    <col min="12039" max="12288" width="11" style="100"/>
    <col min="12289" max="12289" width="4" style="100" customWidth="1"/>
    <col min="12290" max="12290" width="4.375" style="100" customWidth="1"/>
    <col min="12291" max="12291" width="46.125" style="100" customWidth="1"/>
    <col min="12292" max="12293" width="14.375" style="100" customWidth="1"/>
    <col min="12294" max="12294" width="10.375" style="100" bestFit="1" customWidth="1"/>
    <col min="12295" max="12544" width="11" style="100"/>
    <col min="12545" max="12545" width="4" style="100" customWidth="1"/>
    <col min="12546" max="12546" width="4.375" style="100" customWidth="1"/>
    <col min="12547" max="12547" width="46.125" style="100" customWidth="1"/>
    <col min="12548" max="12549" width="14.375" style="100" customWidth="1"/>
    <col min="12550" max="12550" width="10.375" style="100" bestFit="1" customWidth="1"/>
    <col min="12551" max="12800" width="11" style="100"/>
    <col min="12801" max="12801" width="4" style="100" customWidth="1"/>
    <col min="12802" max="12802" width="4.375" style="100" customWidth="1"/>
    <col min="12803" max="12803" width="46.125" style="100" customWidth="1"/>
    <col min="12804" max="12805" width="14.375" style="100" customWidth="1"/>
    <col min="12806" max="12806" width="10.375" style="100" bestFit="1" customWidth="1"/>
    <col min="12807" max="13056" width="11" style="100"/>
    <col min="13057" max="13057" width="4" style="100" customWidth="1"/>
    <col min="13058" max="13058" width="4.375" style="100" customWidth="1"/>
    <col min="13059" max="13059" width="46.125" style="100" customWidth="1"/>
    <col min="13060" max="13061" width="14.375" style="100" customWidth="1"/>
    <col min="13062" max="13062" width="10.375" style="100" bestFit="1" customWidth="1"/>
    <col min="13063" max="13312" width="11" style="100"/>
    <col min="13313" max="13313" width="4" style="100" customWidth="1"/>
    <col min="13314" max="13314" width="4.375" style="100" customWidth="1"/>
    <col min="13315" max="13315" width="46.125" style="100" customWidth="1"/>
    <col min="13316" max="13317" width="14.375" style="100" customWidth="1"/>
    <col min="13318" max="13318" width="10.375" style="100" bestFit="1" customWidth="1"/>
    <col min="13319" max="13568" width="11" style="100"/>
    <col min="13569" max="13569" width="4" style="100" customWidth="1"/>
    <col min="13570" max="13570" width="4.375" style="100" customWidth="1"/>
    <col min="13571" max="13571" width="46.125" style="100" customWidth="1"/>
    <col min="13572" max="13573" width="14.375" style="100" customWidth="1"/>
    <col min="13574" max="13574" width="10.375" style="100" bestFit="1" customWidth="1"/>
    <col min="13575" max="13824" width="11" style="100"/>
    <col min="13825" max="13825" width="4" style="100" customWidth="1"/>
    <col min="13826" max="13826" width="4.375" style="100" customWidth="1"/>
    <col min="13827" max="13827" width="46.125" style="100" customWidth="1"/>
    <col min="13828" max="13829" width="14.375" style="100" customWidth="1"/>
    <col min="13830" max="13830" width="10.375" style="100" bestFit="1" customWidth="1"/>
    <col min="13831" max="14080" width="11" style="100"/>
    <col min="14081" max="14081" width="4" style="100" customWidth="1"/>
    <col min="14082" max="14082" width="4.375" style="100" customWidth="1"/>
    <col min="14083" max="14083" width="46.125" style="100" customWidth="1"/>
    <col min="14084" max="14085" width="14.375" style="100" customWidth="1"/>
    <col min="14086" max="14086" width="10.375" style="100" bestFit="1" customWidth="1"/>
    <col min="14087" max="14336" width="11" style="100"/>
    <col min="14337" max="14337" width="4" style="100" customWidth="1"/>
    <col min="14338" max="14338" width="4.375" style="100" customWidth="1"/>
    <col min="14339" max="14339" width="46.125" style="100" customWidth="1"/>
    <col min="14340" max="14341" width="14.375" style="100" customWidth="1"/>
    <col min="14342" max="14342" width="10.375" style="100" bestFit="1" customWidth="1"/>
    <col min="14343" max="14592" width="11" style="100"/>
    <col min="14593" max="14593" width="4" style="100" customWidth="1"/>
    <col min="14594" max="14594" width="4.375" style="100" customWidth="1"/>
    <col min="14595" max="14595" width="46.125" style="100" customWidth="1"/>
    <col min="14596" max="14597" width="14.375" style="100" customWidth="1"/>
    <col min="14598" max="14598" width="10.375" style="100" bestFit="1" customWidth="1"/>
    <col min="14599" max="14848" width="11" style="100"/>
    <col min="14849" max="14849" width="4" style="100" customWidth="1"/>
    <col min="14850" max="14850" width="4.375" style="100" customWidth="1"/>
    <col min="14851" max="14851" width="46.125" style="100" customWidth="1"/>
    <col min="14852" max="14853" width="14.375" style="100" customWidth="1"/>
    <col min="14854" max="14854" width="10.375" style="100" bestFit="1" customWidth="1"/>
    <col min="14855" max="15104" width="11" style="100"/>
    <col min="15105" max="15105" width="4" style="100" customWidth="1"/>
    <col min="15106" max="15106" width="4.375" style="100" customWidth="1"/>
    <col min="15107" max="15107" width="46.125" style="100" customWidth="1"/>
    <col min="15108" max="15109" width="14.375" style="100" customWidth="1"/>
    <col min="15110" max="15110" width="10.375" style="100" bestFit="1" customWidth="1"/>
    <col min="15111" max="15360" width="11" style="100"/>
    <col min="15361" max="15361" width="4" style="100" customWidth="1"/>
    <col min="15362" max="15362" width="4.375" style="100" customWidth="1"/>
    <col min="15363" max="15363" width="46.125" style="100" customWidth="1"/>
    <col min="15364" max="15365" width="14.375" style="100" customWidth="1"/>
    <col min="15366" max="15366" width="10.375" style="100" bestFit="1" customWidth="1"/>
    <col min="15367" max="15616" width="11" style="100"/>
    <col min="15617" max="15617" width="4" style="100" customWidth="1"/>
    <col min="15618" max="15618" width="4.375" style="100" customWidth="1"/>
    <col min="15619" max="15619" width="46.125" style="100" customWidth="1"/>
    <col min="15620" max="15621" width="14.375" style="100" customWidth="1"/>
    <col min="15622" max="15622" width="10.375" style="100" bestFit="1" customWidth="1"/>
    <col min="15623" max="15872" width="11" style="100"/>
    <col min="15873" max="15873" width="4" style="100" customWidth="1"/>
    <col min="15874" max="15874" width="4.375" style="100" customWidth="1"/>
    <col min="15875" max="15875" width="46.125" style="100" customWidth="1"/>
    <col min="15876" max="15877" width="14.375" style="100" customWidth="1"/>
    <col min="15878" max="15878" width="10.375" style="100" bestFit="1" customWidth="1"/>
    <col min="15879" max="16128" width="11" style="100"/>
    <col min="16129" max="16129" width="4" style="100" customWidth="1"/>
    <col min="16130" max="16130" width="4.375" style="100" customWidth="1"/>
    <col min="16131" max="16131" width="46.125" style="100" customWidth="1"/>
    <col min="16132" max="16133" width="14.375" style="100" customWidth="1"/>
    <col min="16134" max="16134" width="10.375" style="100" bestFit="1" customWidth="1"/>
    <col min="16135" max="16384" width="11" style="100"/>
  </cols>
  <sheetData>
    <row r="1" spans="2:14" ht="24.95" customHeight="1" x14ac:dyDescent="0.25"/>
    <row r="2" spans="2:14" ht="24.95" customHeight="1" x14ac:dyDescent="0.25">
      <c r="B2" s="274" t="s">
        <v>54</v>
      </c>
      <c r="C2" s="274"/>
      <c r="D2" s="274"/>
      <c r="E2" s="274"/>
      <c r="F2" s="274"/>
      <c r="G2" s="274"/>
      <c r="H2" s="101"/>
    </row>
    <row r="3" spans="2:14" x14ac:dyDescent="0.25">
      <c r="B3" s="101"/>
      <c r="C3" s="101"/>
      <c r="D3" s="101"/>
      <c r="E3" s="101"/>
      <c r="F3" s="101"/>
      <c r="G3" s="101"/>
      <c r="H3" s="101"/>
    </row>
    <row r="4" spans="2:14" x14ac:dyDescent="0.25">
      <c r="B4" s="273" t="s">
        <v>118</v>
      </c>
      <c r="C4" s="273"/>
      <c r="D4" s="101"/>
      <c r="E4" s="101"/>
      <c r="F4" s="101"/>
      <c r="G4" s="101"/>
      <c r="H4" s="101"/>
    </row>
    <row r="5" spans="2:14" x14ac:dyDescent="0.25">
      <c r="B5" s="280"/>
      <c r="C5" s="280"/>
      <c r="D5" s="101"/>
      <c r="E5" s="101"/>
      <c r="F5" s="101"/>
      <c r="G5" s="101"/>
      <c r="H5" s="101"/>
    </row>
    <row r="6" spans="2:14" s="103" customFormat="1" ht="31.5" x14ac:dyDescent="0.25">
      <c r="B6" s="279"/>
      <c r="C6" s="279"/>
      <c r="D6" s="44">
        <v>44742</v>
      </c>
      <c r="E6" s="44">
        <v>44561</v>
      </c>
      <c r="F6" s="43" t="s">
        <v>38</v>
      </c>
      <c r="G6" s="43" t="s">
        <v>141</v>
      </c>
      <c r="H6" s="102"/>
      <c r="I6" s="264"/>
      <c r="J6" s="264"/>
      <c r="K6" s="240"/>
      <c r="L6" s="240"/>
      <c r="M6" s="241"/>
      <c r="N6" s="241"/>
    </row>
    <row r="7" spans="2:14" s="103" customFormat="1" x14ac:dyDescent="0.25">
      <c r="B7" s="279"/>
      <c r="C7" s="279"/>
      <c r="D7" s="104"/>
      <c r="E7" s="104"/>
      <c r="F7" s="105"/>
      <c r="G7" s="105"/>
      <c r="H7" s="102"/>
      <c r="I7" s="264"/>
      <c r="J7" s="264"/>
      <c r="K7" s="241"/>
      <c r="L7" s="241"/>
      <c r="M7" s="241"/>
      <c r="N7" s="241"/>
    </row>
    <row r="8" spans="2:14" s="103" customFormat="1" x14ac:dyDescent="0.25">
      <c r="B8" s="275" t="s">
        <v>12</v>
      </c>
      <c r="C8" s="275"/>
      <c r="D8" s="238">
        <v>382107</v>
      </c>
      <c r="E8" s="134">
        <v>358713</v>
      </c>
      <c r="F8" s="129">
        <f>((D8-E8)/E8)*100</f>
        <v>6.5216482257403552</v>
      </c>
      <c r="G8" s="134">
        <f>D8-E8</f>
        <v>23394</v>
      </c>
      <c r="H8" s="102"/>
      <c r="I8" s="264"/>
      <c r="J8" s="264"/>
      <c r="K8" s="226"/>
      <c r="L8" s="226"/>
      <c r="M8" s="226"/>
      <c r="N8" s="227"/>
    </row>
    <row r="9" spans="2:14" x14ac:dyDescent="0.25">
      <c r="B9" s="107" t="s">
        <v>13</v>
      </c>
      <c r="C9" s="107"/>
      <c r="D9" s="238">
        <v>76757</v>
      </c>
      <c r="E9" s="238">
        <v>58104</v>
      </c>
      <c r="F9" s="131">
        <f t="shared" ref="F9:F20" si="0">((D9-E9)/E9)*100</f>
        <v>32.102781219881592</v>
      </c>
      <c r="G9" s="135">
        <f t="shared" ref="G9:G20" si="1">D9-E9</f>
        <v>18653</v>
      </c>
      <c r="H9" s="101"/>
      <c r="I9" s="264"/>
      <c r="J9" s="264"/>
      <c r="K9" s="226"/>
      <c r="L9" s="226"/>
      <c r="M9" s="226"/>
      <c r="N9" s="227"/>
    </row>
    <row r="10" spans="2:14" x14ac:dyDescent="0.25">
      <c r="B10" s="282" t="s">
        <v>18</v>
      </c>
      <c r="C10" s="282"/>
      <c r="D10" s="144">
        <v>276931</v>
      </c>
      <c r="E10" s="144">
        <v>248876</v>
      </c>
      <c r="F10" s="132">
        <f t="shared" si="0"/>
        <v>11.272681978173869</v>
      </c>
      <c r="G10" s="136">
        <f t="shared" si="1"/>
        <v>28055</v>
      </c>
      <c r="H10" s="101"/>
      <c r="I10" s="242"/>
      <c r="J10" s="225"/>
      <c r="K10" s="228"/>
      <c r="L10" s="228"/>
      <c r="M10" s="228"/>
      <c r="N10" s="229"/>
    </row>
    <row r="11" spans="2:14" x14ac:dyDescent="0.25">
      <c r="B11" s="282" t="s">
        <v>14</v>
      </c>
      <c r="C11" s="282"/>
      <c r="D11" s="144">
        <v>-200174</v>
      </c>
      <c r="E11" s="144">
        <v>-190772</v>
      </c>
      <c r="F11" s="132">
        <f t="shared" si="0"/>
        <v>4.9283962007003117</v>
      </c>
      <c r="G11" s="136">
        <f t="shared" si="1"/>
        <v>-9402</v>
      </c>
      <c r="H11" s="101"/>
      <c r="I11" s="225"/>
      <c r="J11" s="225"/>
      <c r="K11" s="228"/>
      <c r="L11" s="228"/>
      <c r="M11" s="228"/>
      <c r="N11" s="229"/>
    </row>
    <row r="12" spans="2:14" x14ac:dyDescent="0.25">
      <c r="B12" s="280"/>
      <c r="C12" s="280"/>
      <c r="D12" s="222"/>
      <c r="E12" s="144"/>
      <c r="F12" s="132"/>
      <c r="G12" s="136"/>
      <c r="H12" s="101"/>
      <c r="I12" s="264"/>
      <c r="J12" s="264"/>
      <c r="K12" s="226"/>
      <c r="L12" s="226"/>
      <c r="M12" s="226"/>
      <c r="N12" s="227"/>
    </row>
    <row r="13" spans="2:14" s="103" customFormat="1" ht="18.75" x14ac:dyDescent="0.25">
      <c r="B13" s="276" t="s">
        <v>15</v>
      </c>
      <c r="C13" s="276"/>
      <c r="D13" s="239">
        <v>458864</v>
      </c>
      <c r="E13" s="145">
        <v>416817</v>
      </c>
      <c r="F13" s="133">
        <f t="shared" si="0"/>
        <v>10.08764037935113</v>
      </c>
      <c r="G13" s="137">
        <f t="shared" si="1"/>
        <v>42047</v>
      </c>
      <c r="H13" s="102"/>
      <c r="I13" s="236"/>
      <c r="J13" s="237"/>
      <c r="K13" s="237"/>
      <c r="L13" s="237"/>
      <c r="M13" s="237"/>
      <c r="N13" s="237"/>
    </row>
    <row r="14" spans="2:14" s="103" customFormat="1" x14ac:dyDescent="0.25">
      <c r="B14" s="279"/>
      <c r="C14" s="279"/>
      <c r="D14" s="130"/>
      <c r="E14" s="130"/>
      <c r="F14" s="148"/>
      <c r="G14" s="110"/>
      <c r="H14" s="102"/>
      <c r="I14" s="242"/>
      <c r="J14" s="242"/>
      <c r="K14" s="242"/>
      <c r="L14" s="242"/>
      <c r="M14" s="242"/>
      <c r="N14" s="242"/>
    </row>
    <row r="15" spans="2:14" s="103" customFormat="1" x14ac:dyDescent="0.25">
      <c r="B15" s="279"/>
      <c r="C15" s="279"/>
      <c r="D15" s="130"/>
      <c r="E15" s="130"/>
      <c r="F15" s="148"/>
      <c r="G15" s="110"/>
      <c r="H15" s="102"/>
      <c r="I15" s="264"/>
      <c r="J15" s="264"/>
      <c r="K15" s="226"/>
      <c r="L15" s="226"/>
      <c r="M15" s="226"/>
      <c r="N15" s="227"/>
    </row>
    <row r="16" spans="2:14" x14ac:dyDescent="0.25">
      <c r="B16" s="277" t="s">
        <v>166</v>
      </c>
      <c r="C16" s="277"/>
      <c r="D16" s="238">
        <v>355759</v>
      </c>
      <c r="E16" s="134">
        <v>331613</v>
      </c>
      <c r="F16" s="131">
        <f>((D16-E16)/E16)*100</f>
        <v>7.2813791980410896</v>
      </c>
      <c r="G16" s="135">
        <f t="shared" si="1"/>
        <v>24146</v>
      </c>
      <c r="H16" s="101"/>
      <c r="I16" s="264"/>
      <c r="J16" s="264"/>
      <c r="K16" s="226"/>
      <c r="L16" s="226"/>
      <c r="M16" s="226"/>
      <c r="N16" s="227"/>
    </row>
    <row r="17" spans="2:14" x14ac:dyDescent="0.25">
      <c r="B17" s="277" t="s">
        <v>55</v>
      </c>
      <c r="C17" s="277"/>
      <c r="D17" s="238">
        <v>84570</v>
      </c>
      <c r="E17" s="134">
        <v>65841</v>
      </c>
      <c r="F17" s="131">
        <f t="shared" si="0"/>
        <v>28.445801248462203</v>
      </c>
      <c r="G17" s="135">
        <f t="shared" si="1"/>
        <v>18729</v>
      </c>
      <c r="H17" s="101"/>
      <c r="I17" s="264"/>
      <c r="J17" s="264"/>
      <c r="K17" s="226"/>
      <c r="L17" s="226"/>
      <c r="M17" s="227"/>
      <c r="N17" s="227"/>
    </row>
    <row r="18" spans="2:14" x14ac:dyDescent="0.25">
      <c r="B18" s="277" t="s">
        <v>16</v>
      </c>
      <c r="C18" s="277"/>
      <c r="D18" s="238">
        <v>18535</v>
      </c>
      <c r="E18" s="134">
        <v>19363</v>
      </c>
      <c r="F18" s="131">
        <f t="shared" si="0"/>
        <v>-4.2761968703196818</v>
      </c>
      <c r="G18" s="135">
        <f t="shared" si="1"/>
        <v>-828</v>
      </c>
      <c r="H18" s="101"/>
      <c r="I18" s="264"/>
      <c r="J18" s="264"/>
      <c r="K18" s="226"/>
      <c r="L18" s="226"/>
      <c r="M18" s="226"/>
      <c r="N18" s="227"/>
    </row>
    <row r="19" spans="2:14" x14ac:dyDescent="0.25">
      <c r="B19" s="279"/>
      <c r="C19" s="279"/>
      <c r="D19" s="243"/>
      <c r="E19" s="146"/>
      <c r="F19" s="148"/>
      <c r="G19" s="138"/>
      <c r="H19" s="101"/>
      <c r="I19" s="244"/>
      <c r="J19" s="170"/>
      <c r="K19" s="170"/>
      <c r="L19" s="170"/>
      <c r="M19" s="170"/>
      <c r="N19" s="170"/>
    </row>
    <row r="20" spans="2:14" s="103" customFormat="1" ht="18.75" x14ac:dyDescent="0.25">
      <c r="B20" s="276" t="s">
        <v>17</v>
      </c>
      <c r="C20" s="276"/>
      <c r="D20" s="239">
        <f>SUM(D16:D18)</f>
        <v>458864</v>
      </c>
      <c r="E20" s="145">
        <f>SUM(E16:E18)</f>
        <v>416817</v>
      </c>
      <c r="F20" s="133">
        <f t="shared" si="0"/>
        <v>10.08764037935113</v>
      </c>
      <c r="G20" s="137">
        <f t="shared" si="1"/>
        <v>42047</v>
      </c>
      <c r="H20" s="102"/>
      <c r="I20" s="106"/>
    </row>
    <row r="21" spans="2:14" x14ac:dyDescent="0.25">
      <c r="B21" s="281"/>
      <c r="C21" s="281"/>
      <c r="D21" s="116"/>
      <c r="E21" s="116"/>
      <c r="F21" s="132"/>
      <c r="G21" s="101"/>
      <c r="H21" s="101"/>
    </row>
    <row r="22" spans="2:14" x14ac:dyDescent="0.25">
      <c r="B22" s="278"/>
      <c r="C22" s="278"/>
      <c r="D22" s="117"/>
      <c r="E22" s="117"/>
      <c r="F22" s="149"/>
      <c r="H22" s="101"/>
    </row>
    <row r="23" spans="2:14" x14ac:dyDescent="0.25">
      <c r="B23" s="111" t="s">
        <v>155</v>
      </c>
      <c r="C23" s="111"/>
      <c r="D23" s="147">
        <f>D17/D16</f>
        <v>0.23771710624327141</v>
      </c>
      <c r="E23" s="147">
        <f>E17/E16</f>
        <v>0.19854770470397723</v>
      </c>
      <c r="F23" s="131">
        <f t="shared" ref="F23" si="2">((D23-E23)/E23)*100</f>
        <v>19.72795484978959</v>
      </c>
      <c r="G23" s="108">
        <f>D23-E23</f>
        <v>3.9169401539294185E-2</v>
      </c>
      <c r="H23" s="101" t="s">
        <v>115</v>
      </c>
    </row>
    <row r="24" spans="2:14" x14ac:dyDescent="0.25">
      <c r="B24" s="278"/>
      <c r="C24" s="278"/>
      <c r="D24" s="117"/>
      <c r="E24" s="117"/>
      <c r="F24" s="132"/>
      <c r="G24" s="101"/>
      <c r="H24" s="101"/>
    </row>
    <row r="25" spans="2:14" x14ac:dyDescent="0.25">
      <c r="B25" s="111" t="s">
        <v>142</v>
      </c>
      <c r="C25" s="111"/>
      <c r="D25" s="161">
        <v>1.1299999999999999</v>
      </c>
      <c r="E25" s="161">
        <v>1.89</v>
      </c>
      <c r="F25" s="131">
        <f>((D25-E25)/E25)*100</f>
        <v>-40.211640211640216</v>
      </c>
      <c r="G25" s="108">
        <f>D25-E25</f>
        <v>-0.76</v>
      </c>
      <c r="H25" s="101" t="s">
        <v>115</v>
      </c>
    </row>
    <row r="26" spans="2:14" x14ac:dyDescent="0.25">
      <c r="B26" s="101"/>
      <c r="C26" s="101"/>
      <c r="D26" s="109"/>
      <c r="E26" s="109"/>
      <c r="F26" s="101"/>
      <c r="G26" s="101"/>
      <c r="H26" s="101"/>
    </row>
    <row r="27" spans="2:14" x14ac:dyDescent="0.25">
      <c r="B27" s="273" t="s">
        <v>156</v>
      </c>
      <c r="C27" s="273"/>
      <c r="D27" s="109"/>
      <c r="E27" s="109"/>
      <c r="F27" s="101"/>
      <c r="G27" s="101"/>
      <c r="H27" s="101"/>
    </row>
    <row r="28" spans="2:14" x14ac:dyDescent="0.25">
      <c r="B28" s="273" t="s">
        <v>116</v>
      </c>
      <c r="C28" s="273"/>
      <c r="F28" s="109"/>
      <c r="G28" s="101"/>
      <c r="H28" s="101"/>
    </row>
    <row r="29" spans="2:14" x14ac:dyDescent="0.25">
      <c r="B29" s="101"/>
      <c r="C29" s="101"/>
      <c r="D29" s="109"/>
      <c r="E29" s="109"/>
      <c r="F29" s="101"/>
      <c r="G29" s="101"/>
      <c r="H29" s="101"/>
    </row>
    <row r="30" spans="2:14" x14ac:dyDescent="0.25">
      <c r="F30" s="109"/>
      <c r="G30" s="101"/>
    </row>
  </sheetData>
  <mergeCells count="31">
    <mergeCell ref="I15:J15"/>
    <mergeCell ref="I16:J16"/>
    <mergeCell ref="I17:J17"/>
    <mergeCell ref="I18:J18"/>
    <mergeCell ref="I6:J6"/>
    <mergeCell ref="I7:J7"/>
    <mergeCell ref="I8:J8"/>
    <mergeCell ref="I9:J9"/>
    <mergeCell ref="I12:J12"/>
    <mergeCell ref="B12:C12"/>
    <mergeCell ref="B14:C14"/>
    <mergeCell ref="B15:C15"/>
    <mergeCell ref="B19:C19"/>
    <mergeCell ref="B10:C10"/>
    <mergeCell ref="B11:C11"/>
    <mergeCell ref="B28:C28"/>
    <mergeCell ref="B2:G2"/>
    <mergeCell ref="B8:C8"/>
    <mergeCell ref="B13:C13"/>
    <mergeCell ref="B16:C16"/>
    <mergeCell ref="B17:C17"/>
    <mergeCell ref="B24:C24"/>
    <mergeCell ref="B27:C27"/>
    <mergeCell ref="B6:C6"/>
    <mergeCell ref="B4:C4"/>
    <mergeCell ref="B5:C5"/>
    <mergeCell ref="B7:C7"/>
    <mergeCell ref="B21:C21"/>
    <mergeCell ref="B22:C22"/>
    <mergeCell ref="B18:C18"/>
    <mergeCell ref="B20:C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U119"/>
  <sheetViews>
    <sheetView showGridLines="0" workbookViewId="0">
      <selection activeCell="H15" sqref="H15"/>
    </sheetView>
  </sheetViews>
  <sheetFormatPr baseColWidth="10" defaultRowHeight="15.75" x14ac:dyDescent="0.25"/>
  <cols>
    <col min="1" max="1" width="5.625" customWidth="1"/>
    <col min="2" max="2" width="60.625" customWidth="1"/>
    <col min="3" max="3" width="9.75" style="8" bestFit="1" customWidth="1"/>
    <col min="4" max="4" width="8.875" style="8" bestFit="1" customWidth="1"/>
    <col min="5" max="5" width="1.75" bestFit="1" customWidth="1"/>
    <col min="6" max="6" width="35.5" customWidth="1"/>
  </cols>
  <sheetData>
    <row r="2" spans="1:21" ht="31.5" customHeight="1" x14ac:dyDescent="0.25">
      <c r="B2" s="267" t="s">
        <v>56</v>
      </c>
      <c r="C2" s="267"/>
      <c r="D2" s="267"/>
    </row>
    <row r="3" spans="1:21" ht="18.75" x14ac:dyDescent="0.3">
      <c r="B3" s="16"/>
      <c r="C3" s="16"/>
      <c r="D3" s="16"/>
    </row>
    <row r="5" spans="1:21" s="45" customFormat="1" x14ac:dyDescent="0.25">
      <c r="B5" s="34"/>
      <c r="C5" s="42" t="s">
        <v>175</v>
      </c>
      <c r="D5" s="143" t="s">
        <v>162</v>
      </c>
    </row>
    <row r="6" spans="1:21" x14ac:dyDescent="0.25">
      <c r="C6" s="35"/>
      <c r="D6" s="35"/>
    </row>
    <row r="7" spans="1:21" x14ac:dyDescent="0.25">
      <c r="B7" s="38" t="s">
        <v>36</v>
      </c>
      <c r="C7" s="39"/>
      <c r="D7" s="39"/>
    </row>
    <row r="8" spans="1:21" x14ac:dyDescent="0.25">
      <c r="B8" s="34" t="s">
        <v>82</v>
      </c>
      <c r="C8" s="37"/>
      <c r="D8" s="37"/>
    </row>
    <row r="9" spans="1:21" x14ac:dyDescent="0.25">
      <c r="A9" s="283"/>
      <c r="B9" s="284" t="s">
        <v>120</v>
      </c>
      <c r="C9" s="204">
        <v>0.24</v>
      </c>
      <c r="D9" s="204">
        <v>0.26</v>
      </c>
    </row>
    <row r="10" spans="1:21" s="8" customFormat="1" x14ac:dyDescent="0.25">
      <c r="A10" s="209"/>
      <c r="B10" s="284" t="s">
        <v>121</v>
      </c>
      <c r="C10" s="205">
        <v>0.72</v>
      </c>
      <c r="D10" s="205">
        <v>1.1299999999999999</v>
      </c>
      <c r="E10" s="8" t="s">
        <v>49</v>
      </c>
    </row>
    <row r="11" spans="1:21" x14ac:dyDescent="0.25">
      <c r="A11" s="283"/>
      <c r="B11" s="284" t="s">
        <v>35</v>
      </c>
      <c r="C11" s="204">
        <v>1.27</v>
      </c>
      <c r="D11" s="204">
        <v>1.25</v>
      </c>
      <c r="E11" s="8"/>
      <c r="F11" s="8"/>
    </row>
    <row r="12" spans="1:21" x14ac:dyDescent="0.25">
      <c r="A12" s="283"/>
      <c r="B12" s="284" t="s">
        <v>81</v>
      </c>
      <c r="C12" s="204">
        <v>1.1499999999999999</v>
      </c>
      <c r="D12" s="204">
        <v>1.1200000000000001</v>
      </c>
      <c r="E12" s="8"/>
      <c r="F12" s="8"/>
    </row>
    <row r="13" spans="1:21" x14ac:dyDescent="0.25">
      <c r="A13" s="283"/>
      <c r="B13" s="284" t="s">
        <v>34</v>
      </c>
      <c r="C13" s="205">
        <v>18.010000000000002</v>
      </c>
      <c r="D13" s="205">
        <v>8.8699999999999992</v>
      </c>
      <c r="E13" s="8" t="s">
        <v>49</v>
      </c>
      <c r="F13" s="8"/>
    </row>
    <row r="14" spans="1:21" x14ac:dyDescent="0.25">
      <c r="A14" s="283"/>
      <c r="B14" s="284"/>
      <c r="C14" s="206"/>
      <c r="D14" s="206"/>
      <c r="E14" s="9"/>
    </row>
    <row r="15" spans="1:21" x14ac:dyDescent="0.25">
      <c r="A15" s="283"/>
      <c r="B15" s="285" t="s">
        <v>33</v>
      </c>
      <c r="C15" s="207"/>
      <c r="D15" s="207"/>
      <c r="K15" s="8" t="s">
        <v>37</v>
      </c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x14ac:dyDescent="0.25">
      <c r="A16" s="283"/>
      <c r="B16" s="284" t="s">
        <v>123</v>
      </c>
      <c r="C16" s="208">
        <v>120034</v>
      </c>
      <c r="D16" s="208">
        <v>87227</v>
      </c>
    </row>
    <row r="17" spans="1:5" x14ac:dyDescent="0.25">
      <c r="A17" s="283"/>
      <c r="B17" s="284" t="s">
        <v>32</v>
      </c>
      <c r="C17" s="208">
        <v>89779</v>
      </c>
      <c r="D17" s="208">
        <v>66484</v>
      </c>
    </row>
    <row r="18" spans="1:5" x14ac:dyDescent="0.25">
      <c r="A18" s="283"/>
      <c r="B18" s="284" t="s">
        <v>147</v>
      </c>
      <c r="C18" s="214">
        <v>32.4</v>
      </c>
      <c r="D18" s="214">
        <v>37.4</v>
      </c>
    </row>
    <row r="19" spans="1:5" x14ac:dyDescent="0.25">
      <c r="A19" s="283"/>
      <c r="B19" s="284" t="s">
        <v>157</v>
      </c>
      <c r="C19" s="209">
        <v>13.66</v>
      </c>
      <c r="D19" s="209">
        <v>11.98</v>
      </c>
    </row>
    <row r="20" spans="1:5" x14ac:dyDescent="0.25">
      <c r="A20" s="283"/>
      <c r="B20" s="284"/>
      <c r="C20" s="205"/>
      <c r="D20" s="205"/>
    </row>
    <row r="21" spans="1:5" x14ac:dyDescent="0.25">
      <c r="A21" s="283"/>
      <c r="B21" s="285" t="s">
        <v>31</v>
      </c>
      <c r="C21" s="207"/>
      <c r="D21" s="207"/>
    </row>
    <row r="22" spans="1:5" x14ac:dyDescent="0.25">
      <c r="A22" s="283"/>
      <c r="B22" s="284" t="s">
        <v>83</v>
      </c>
      <c r="C22" s="204">
        <v>3.76</v>
      </c>
      <c r="D22" s="204">
        <v>3.35</v>
      </c>
    </row>
    <row r="23" spans="1:5" x14ac:dyDescent="0.25">
      <c r="A23" s="283"/>
      <c r="B23" s="284" t="s">
        <v>30</v>
      </c>
      <c r="C23" s="210">
        <v>379652</v>
      </c>
      <c r="D23" s="210">
        <f>(100971237*D22)/1000</f>
        <v>338253.64395</v>
      </c>
    </row>
    <row r="24" spans="1:5" x14ac:dyDescent="0.25">
      <c r="A24" s="283"/>
      <c r="B24" s="284" t="s">
        <v>29</v>
      </c>
      <c r="C24" s="205">
        <v>0.46</v>
      </c>
      <c r="D24" s="205">
        <v>0.2</v>
      </c>
    </row>
    <row r="25" spans="1:5" x14ac:dyDescent="0.25">
      <c r="A25" s="283"/>
      <c r="B25" s="284" t="s">
        <v>28</v>
      </c>
      <c r="C25" s="205">
        <v>0.33</v>
      </c>
      <c r="D25" s="205">
        <v>0.3</v>
      </c>
    </row>
    <row r="26" spans="1:5" x14ac:dyDescent="0.25">
      <c r="A26" s="283"/>
      <c r="B26" s="284" t="s">
        <v>135</v>
      </c>
      <c r="C26" s="211">
        <v>5.48</v>
      </c>
      <c r="D26" s="211">
        <v>15.27</v>
      </c>
      <c r="E26" s="8" t="s">
        <v>49</v>
      </c>
    </row>
    <row r="27" spans="1:5" x14ac:dyDescent="0.25">
      <c r="A27" s="283"/>
      <c r="B27" s="284" t="s">
        <v>124</v>
      </c>
      <c r="C27" s="212">
        <f>C23/Balance!D16</f>
        <v>1.0671606340247191</v>
      </c>
      <c r="D27" s="212">
        <v>1.1299999999999999</v>
      </c>
    </row>
    <row r="28" spans="1:5" x14ac:dyDescent="0.25">
      <c r="A28" s="283"/>
      <c r="B28" s="284"/>
      <c r="C28" s="205"/>
      <c r="D28" s="205"/>
    </row>
    <row r="29" spans="1:5" x14ac:dyDescent="0.25">
      <c r="A29" s="283"/>
      <c r="B29" s="285" t="s">
        <v>27</v>
      </c>
      <c r="C29" s="207"/>
      <c r="D29" s="207"/>
    </row>
    <row r="30" spans="1:5" x14ac:dyDescent="0.25">
      <c r="A30" s="283"/>
      <c r="B30" s="284" t="s">
        <v>143</v>
      </c>
      <c r="C30" s="213">
        <v>2.37</v>
      </c>
      <c r="D30" s="213">
        <v>2.36</v>
      </c>
    </row>
    <row r="31" spans="1:5" x14ac:dyDescent="0.25">
      <c r="A31" s="283"/>
      <c r="B31" s="284" t="s">
        <v>26</v>
      </c>
      <c r="C31" s="204">
        <v>5.85</v>
      </c>
      <c r="D31" s="204">
        <v>5.61</v>
      </c>
    </row>
    <row r="32" spans="1:5" s="8" customFormat="1" x14ac:dyDescent="0.25">
      <c r="A32" s="209"/>
      <c r="B32" s="286" t="s">
        <v>25</v>
      </c>
      <c r="C32" s="204">
        <v>100</v>
      </c>
      <c r="D32" s="204">
        <v>100</v>
      </c>
    </row>
    <row r="33" spans="1:4" s="8" customFormat="1" x14ac:dyDescent="0.25">
      <c r="A33" s="209"/>
      <c r="B33" s="286" t="s">
        <v>24</v>
      </c>
      <c r="C33" s="204">
        <v>100</v>
      </c>
      <c r="D33" s="36">
        <v>100</v>
      </c>
    </row>
    <row r="34" spans="1:4" s="8" customFormat="1" x14ac:dyDescent="0.25">
      <c r="A34" s="209"/>
      <c r="B34" s="286" t="s">
        <v>23</v>
      </c>
      <c r="C34" s="204">
        <v>100</v>
      </c>
      <c r="D34" s="36">
        <v>100</v>
      </c>
    </row>
    <row r="35" spans="1:4" s="8" customFormat="1" x14ac:dyDescent="0.25">
      <c r="A35" s="209"/>
      <c r="B35" s="286"/>
      <c r="C35" s="204"/>
      <c r="D35" s="36"/>
    </row>
    <row r="36" spans="1:4" x14ac:dyDescent="0.25">
      <c r="A36" s="283"/>
      <c r="B36" s="287" t="s">
        <v>122</v>
      </c>
      <c r="C36" s="209"/>
    </row>
    <row r="37" spans="1:4" x14ac:dyDescent="0.25">
      <c r="A37" s="283"/>
      <c r="B37" s="287"/>
      <c r="C37" s="209"/>
    </row>
    <row r="38" spans="1:4" x14ac:dyDescent="0.25">
      <c r="A38" s="288" t="s">
        <v>85</v>
      </c>
      <c r="B38" s="288"/>
      <c r="C38" s="288"/>
    </row>
    <row r="39" spans="1:4" x14ac:dyDescent="0.25">
      <c r="A39" s="289"/>
      <c r="B39" s="289"/>
      <c r="C39" s="289"/>
    </row>
    <row r="40" spans="1:4" x14ac:dyDescent="0.25">
      <c r="B40" s="48" t="s">
        <v>125</v>
      </c>
    </row>
    <row r="41" spans="1:4" x14ac:dyDescent="0.25">
      <c r="B41" s="49" t="s">
        <v>158</v>
      </c>
    </row>
    <row r="42" spans="1:4" ht="11.25" customHeight="1" x14ac:dyDescent="0.25">
      <c r="B42" s="49" t="s">
        <v>91</v>
      </c>
    </row>
    <row r="43" spans="1:4" ht="11.25" customHeight="1" x14ac:dyDescent="0.25">
      <c r="B43" s="49"/>
    </row>
    <row r="44" spans="1:4" x14ac:dyDescent="0.25">
      <c r="B44" s="48" t="s">
        <v>126</v>
      </c>
    </row>
    <row r="45" spans="1:4" x14ac:dyDescent="0.25">
      <c r="B45" s="49" t="s">
        <v>159</v>
      </c>
    </row>
    <row r="46" spans="1:4" ht="11.25" customHeight="1" x14ac:dyDescent="0.25">
      <c r="B46" s="49" t="s">
        <v>114</v>
      </c>
    </row>
    <row r="47" spans="1:4" x14ac:dyDescent="0.25">
      <c r="B47" s="40"/>
    </row>
    <row r="48" spans="1:4" x14ac:dyDescent="0.25">
      <c r="B48" s="48" t="s">
        <v>57</v>
      </c>
    </row>
    <row r="49" spans="2:2" ht="14.25" customHeight="1" x14ac:dyDescent="0.25">
      <c r="B49" s="49" t="s">
        <v>86</v>
      </c>
    </row>
    <row r="50" spans="2:2" ht="11.25" customHeight="1" x14ac:dyDescent="0.25">
      <c r="B50" s="49" t="s">
        <v>87</v>
      </c>
    </row>
    <row r="51" spans="2:2" x14ac:dyDescent="0.25">
      <c r="B51" s="49"/>
    </row>
    <row r="52" spans="2:2" x14ac:dyDescent="0.25">
      <c r="B52" s="50" t="s">
        <v>84</v>
      </c>
    </row>
    <row r="53" spans="2:2" x14ac:dyDescent="0.25">
      <c r="B53" s="51" t="s">
        <v>88</v>
      </c>
    </row>
    <row r="54" spans="2:2" ht="11.25" customHeight="1" x14ac:dyDescent="0.25">
      <c r="B54" s="52" t="s">
        <v>89</v>
      </c>
    </row>
    <row r="55" spans="2:2" x14ac:dyDescent="0.25">
      <c r="B55" s="49"/>
    </row>
    <row r="56" spans="2:2" x14ac:dyDescent="0.25">
      <c r="B56" s="48" t="s">
        <v>58</v>
      </c>
    </row>
    <row r="57" spans="2:2" x14ac:dyDescent="0.25">
      <c r="B57" s="49" t="s">
        <v>127</v>
      </c>
    </row>
    <row r="58" spans="2:2" ht="11.25" customHeight="1" x14ac:dyDescent="0.25">
      <c r="B58" s="49" t="s">
        <v>90</v>
      </c>
    </row>
    <row r="59" spans="2:2" x14ac:dyDescent="0.25">
      <c r="B59" s="49"/>
    </row>
    <row r="60" spans="2:2" x14ac:dyDescent="0.25">
      <c r="B60" s="48" t="s">
        <v>128</v>
      </c>
    </row>
    <row r="61" spans="2:2" x14ac:dyDescent="0.25">
      <c r="B61" s="49" t="s">
        <v>129</v>
      </c>
    </row>
    <row r="62" spans="2:2" x14ac:dyDescent="0.25">
      <c r="B62" s="49" t="s">
        <v>130</v>
      </c>
    </row>
    <row r="63" spans="2:2" x14ac:dyDescent="0.25">
      <c r="B63" s="49"/>
    </row>
    <row r="64" spans="2:2" x14ac:dyDescent="0.25">
      <c r="B64" s="48" t="s">
        <v>59</v>
      </c>
    </row>
    <row r="65" spans="2:2" x14ac:dyDescent="0.25">
      <c r="B65" s="49" t="s">
        <v>92</v>
      </c>
    </row>
    <row r="66" spans="2:2" ht="11.25" customHeight="1" x14ac:dyDescent="0.25">
      <c r="B66" s="49" t="s">
        <v>93</v>
      </c>
    </row>
    <row r="67" spans="2:2" x14ac:dyDescent="0.25">
      <c r="B67" s="49"/>
    </row>
    <row r="68" spans="2:2" x14ac:dyDescent="0.25">
      <c r="B68" s="48" t="s">
        <v>148</v>
      </c>
    </row>
    <row r="69" spans="2:2" x14ac:dyDescent="0.25">
      <c r="B69" s="49" t="s">
        <v>149</v>
      </c>
    </row>
    <row r="70" spans="2:2" ht="11.25" customHeight="1" x14ac:dyDescent="0.25">
      <c r="B70" s="49" t="s">
        <v>94</v>
      </c>
    </row>
    <row r="71" spans="2:2" x14ac:dyDescent="0.25">
      <c r="B71" s="49"/>
    </row>
    <row r="72" spans="2:2" x14ac:dyDescent="0.25">
      <c r="B72" s="48" t="s">
        <v>160</v>
      </c>
    </row>
    <row r="73" spans="2:2" x14ac:dyDescent="0.25">
      <c r="B73" s="49" t="s">
        <v>161</v>
      </c>
    </row>
    <row r="74" spans="2:2" ht="11.25" customHeight="1" x14ac:dyDescent="0.25">
      <c r="B74" s="49" t="s">
        <v>150</v>
      </c>
    </row>
    <row r="75" spans="2:2" x14ac:dyDescent="0.25">
      <c r="B75" s="49"/>
    </row>
    <row r="76" spans="2:2" x14ac:dyDescent="0.25">
      <c r="B76" s="48" t="s">
        <v>60</v>
      </c>
    </row>
    <row r="77" spans="2:2" ht="16.5" customHeight="1" x14ac:dyDescent="0.25">
      <c r="B77" s="49" t="s">
        <v>95</v>
      </c>
    </row>
    <row r="78" spans="2:2" ht="11.25" customHeight="1" x14ac:dyDescent="0.25">
      <c r="B78" s="49" t="s">
        <v>96</v>
      </c>
    </row>
    <row r="79" spans="2:2" x14ac:dyDescent="0.25">
      <c r="B79" s="49"/>
    </row>
    <row r="80" spans="2:2" x14ac:dyDescent="0.25">
      <c r="B80" s="48" t="s">
        <v>61</v>
      </c>
    </row>
    <row r="81" spans="2:2" x14ac:dyDescent="0.25">
      <c r="B81" s="49" t="s">
        <v>97</v>
      </c>
    </row>
    <row r="82" spans="2:2" ht="11.25" customHeight="1" x14ac:dyDescent="0.25">
      <c r="B82" s="49" t="s">
        <v>98</v>
      </c>
    </row>
    <row r="83" spans="2:2" x14ac:dyDescent="0.25">
      <c r="B83" s="49"/>
    </row>
    <row r="84" spans="2:2" x14ac:dyDescent="0.25">
      <c r="B84" s="48" t="s">
        <v>62</v>
      </c>
    </row>
    <row r="85" spans="2:2" x14ac:dyDescent="0.25">
      <c r="B85" s="49" t="s">
        <v>99</v>
      </c>
    </row>
    <row r="86" spans="2:2" ht="11.25" customHeight="1" x14ac:dyDescent="0.25">
      <c r="B86" s="49" t="s">
        <v>100</v>
      </c>
    </row>
    <row r="87" spans="2:2" x14ac:dyDescent="0.25">
      <c r="B87" s="49"/>
    </row>
    <row r="88" spans="2:2" x14ac:dyDescent="0.25">
      <c r="B88" s="48" t="s">
        <v>63</v>
      </c>
    </row>
    <row r="89" spans="2:2" x14ac:dyDescent="0.25">
      <c r="B89" s="49" t="s">
        <v>131</v>
      </c>
    </row>
    <row r="90" spans="2:2" ht="11.25" customHeight="1" x14ac:dyDescent="0.25">
      <c r="B90" s="49" t="s">
        <v>101</v>
      </c>
    </row>
    <row r="91" spans="2:2" x14ac:dyDescent="0.25">
      <c r="B91" s="49"/>
    </row>
    <row r="92" spans="2:2" x14ac:dyDescent="0.25">
      <c r="B92" s="48" t="s">
        <v>132</v>
      </c>
    </row>
    <row r="93" spans="2:2" x14ac:dyDescent="0.25">
      <c r="B93" s="49" t="s">
        <v>102</v>
      </c>
    </row>
    <row r="94" spans="2:2" ht="11.25" customHeight="1" x14ac:dyDescent="0.25">
      <c r="B94" s="49" t="s">
        <v>103</v>
      </c>
    </row>
    <row r="95" spans="2:2" x14ac:dyDescent="0.25">
      <c r="B95" s="49"/>
    </row>
    <row r="96" spans="2:2" x14ac:dyDescent="0.25">
      <c r="B96" s="48" t="s">
        <v>133</v>
      </c>
    </row>
    <row r="97" spans="2:2" x14ac:dyDescent="0.25">
      <c r="B97" s="49" t="s">
        <v>104</v>
      </c>
    </row>
    <row r="98" spans="2:2" ht="11.25" customHeight="1" x14ac:dyDescent="0.25">
      <c r="B98" s="49" t="s">
        <v>105</v>
      </c>
    </row>
    <row r="99" spans="2:2" x14ac:dyDescent="0.25">
      <c r="B99" s="49"/>
    </row>
    <row r="100" spans="2:2" x14ac:dyDescent="0.25">
      <c r="B100" s="48" t="s">
        <v>64</v>
      </c>
    </row>
    <row r="101" spans="2:2" x14ac:dyDescent="0.25">
      <c r="B101" s="49" t="s">
        <v>106</v>
      </c>
    </row>
    <row r="102" spans="2:2" ht="11.25" customHeight="1" x14ac:dyDescent="0.25">
      <c r="B102" s="49" t="s">
        <v>107</v>
      </c>
    </row>
    <row r="103" spans="2:2" x14ac:dyDescent="0.25">
      <c r="B103" s="49"/>
    </row>
    <row r="104" spans="2:2" x14ac:dyDescent="0.25">
      <c r="B104" s="48" t="s">
        <v>65</v>
      </c>
    </row>
    <row r="105" spans="2:2" x14ac:dyDescent="0.25">
      <c r="B105" s="49" t="s">
        <v>108</v>
      </c>
    </row>
    <row r="106" spans="2:2" ht="11.25" customHeight="1" x14ac:dyDescent="0.25">
      <c r="B106" s="49" t="s">
        <v>109</v>
      </c>
    </row>
    <row r="107" spans="2:2" x14ac:dyDescent="0.25">
      <c r="B107" s="49"/>
    </row>
    <row r="108" spans="2:2" x14ac:dyDescent="0.25">
      <c r="B108" s="48" t="s">
        <v>66</v>
      </c>
    </row>
    <row r="109" spans="2:2" x14ac:dyDescent="0.25">
      <c r="B109" s="49" t="s">
        <v>110</v>
      </c>
    </row>
    <row r="110" spans="2:2" ht="11.25" customHeight="1" x14ac:dyDescent="0.25">
      <c r="B110" s="49" t="s">
        <v>111</v>
      </c>
    </row>
    <row r="111" spans="2:2" x14ac:dyDescent="0.25">
      <c r="B111" s="49"/>
    </row>
    <row r="112" spans="2:2" x14ac:dyDescent="0.25">
      <c r="B112" s="48" t="s">
        <v>67</v>
      </c>
    </row>
    <row r="113" spans="2:2" x14ac:dyDescent="0.25">
      <c r="B113" s="49" t="s">
        <v>112</v>
      </c>
    </row>
    <row r="114" spans="2:2" ht="11.25" customHeight="1" x14ac:dyDescent="0.25">
      <c r="B114" s="49" t="s">
        <v>113</v>
      </c>
    </row>
    <row r="115" spans="2:2" x14ac:dyDescent="0.25">
      <c r="B115" s="49"/>
    </row>
    <row r="116" spans="2:2" x14ac:dyDescent="0.25">
      <c r="B116" s="53" t="s">
        <v>68</v>
      </c>
    </row>
    <row r="117" spans="2:2" x14ac:dyDescent="0.25">
      <c r="B117" s="53" t="s">
        <v>69</v>
      </c>
    </row>
    <row r="118" spans="2:2" x14ac:dyDescent="0.25">
      <c r="B118" s="53" t="s">
        <v>70</v>
      </c>
    </row>
    <row r="119" spans="2:2" x14ac:dyDescent="0.25">
      <c r="B119" s="41" t="s">
        <v>71</v>
      </c>
    </row>
  </sheetData>
  <mergeCells count="2">
    <mergeCell ref="B2:D2"/>
    <mergeCell ref="A38:C38"/>
  </mergeCells>
  <pageMargins left="0.7" right="0.7" top="0.75" bottom="0.75" header="0.3" footer="0.3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Resultados</vt:lpstr>
      <vt:lpstr> Resultados divisiones</vt:lpstr>
      <vt:lpstr>Ventas por mercados</vt:lpstr>
      <vt:lpstr>Compras</vt:lpstr>
      <vt:lpstr>Personal</vt:lpstr>
      <vt:lpstr>Balance</vt:lpstr>
      <vt:lpstr>Indicadores</vt:lpstr>
      <vt:lpstr>Balance!Área_de_impresión</vt:lpstr>
      <vt:lpstr>Resultados!Área_de_impresión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Caufapé Creus, Aleix</cp:lastModifiedBy>
  <cp:lastPrinted>2019-07-26T11:35:38Z</cp:lastPrinted>
  <dcterms:created xsi:type="dcterms:W3CDTF">2017-01-11T10:45:12Z</dcterms:created>
  <dcterms:modified xsi:type="dcterms:W3CDTF">2022-07-27T16:56:40Z</dcterms:modified>
</cp:coreProperties>
</file>