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deris.net\dfs_corporacion\Relaciones institucionales y comunicacion\6. WEB\ACTUALIZACIONES\Cuadros resultados\2023\1S\"/>
    </mc:Choice>
  </mc:AlternateContent>
  <xr:revisionPtr revIDLastSave="0" documentId="13_ncr:1_{FE3562AC-DF61-4AE8-80B9-6928B83E0507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Results" sheetId="20" r:id="rId1"/>
    <sheet name="Divisions results" sheetId="16" r:id="rId2"/>
    <sheet name="Markets" sheetId="13" r:id="rId3"/>
    <sheet name="Purchases" sheetId="18" r:id="rId4"/>
    <sheet name="Headcount" sheetId="1" r:id="rId5"/>
    <sheet name="Balance sheet" sheetId="19" r:id="rId6"/>
    <sheet name="Ratios" sheetId="24" r:id="rId7"/>
  </sheets>
  <definedNames>
    <definedName name="_xlnm.Print_Area" localSheetId="5">'Balance sheet'!$B$5:$G$29</definedName>
    <definedName name="_xlnm.Print_Area" localSheetId="0">Results!$B$5:$G$33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" i="1" l="1"/>
  <c r="I17" i="1"/>
  <c r="E22" i="19" l="1"/>
  <c r="D22" i="19"/>
  <c r="D9" i="19"/>
  <c r="D13" i="19" s="1"/>
  <c r="E9" i="19"/>
  <c r="E13" i="19" s="1"/>
  <c r="C22" i="16" l="1"/>
  <c r="K15" i="16"/>
  <c r="C15" i="16"/>
  <c r="O10" i="16"/>
  <c r="G35" i="20"/>
  <c r="F35" i="20"/>
  <c r="R16" i="1" l="1"/>
  <c r="R15" i="1"/>
  <c r="R14" i="1"/>
  <c r="R13" i="1"/>
  <c r="R12" i="1"/>
  <c r="R11" i="1"/>
  <c r="R10" i="1"/>
  <c r="R9" i="1"/>
  <c r="O19" i="1"/>
  <c r="L19" i="1"/>
  <c r="D12" i="18"/>
  <c r="D8" i="18"/>
  <c r="P10" i="13"/>
  <c r="L10" i="13"/>
  <c r="H10" i="13"/>
  <c r="D10" i="13"/>
  <c r="P20" i="16"/>
  <c r="X20" i="16" s="1"/>
  <c r="P18" i="16"/>
  <c r="X18" i="16" s="1"/>
  <c r="P13" i="16"/>
  <c r="X13" i="16" s="1"/>
  <c r="P12" i="16"/>
  <c r="P10" i="16"/>
  <c r="X10" i="16" s="1"/>
  <c r="L22" i="16"/>
  <c r="L15" i="16"/>
  <c r="H22" i="16"/>
  <c r="H15" i="16"/>
  <c r="D22" i="16"/>
  <c r="D15" i="16"/>
  <c r="E13" i="20"/>
  <c r="E7" i="20"/>
  <c r="F19" i="1"/>
  <c r="C19" i="1"/>
  <c r="R19" i="1" l="1"/>
  <c r="P22" i="16"/>
  <c r="E22" i="20"/>
  <c r="E25" i="20" s="1"/>
  <c r="E30" i="20" s="1"/>
  <c r="E33" i="20" s="1"/>
  <c r="E37" i="20" s="1"/>
  <c r="P15" i="16"/>
  <c r="X15" i="16" s="1"/>
  <c r="X12" i="16"/>
  <c r="X22" i="16" s="1"/>
  <c r="D14" i="18"/>
  <c r="G17" i="20" l="1"/>
  <c r="F17" i="20"/>
  <c r="F11" i="20"/>
  <c r="D7" i="20"/>
  <c r="F7" i="20" s="1"/>
  <c r="E19" i="19"/>
  <c r="I9" i="1"/>
  <c r="F26" i="20" l="1"/>
  <c r="P15" i="1"/>
  <c r="M13" i="1"/>
  <c r="I16" i="1"/>
  <c r="I15" i="1"/>
  <c r="I14" i="1"/>
  <c r="I13" i="1"/>
  <c r="I12" i="1"/>
  <c r="I11" i="1"/>
  <c r="I10" i="1"/>
  <c r="G16" i="1"/>
  <c r="D14" i="1"/>
  <c r="I19" i="1" l="1"/>
  <c r="D16" i="1"/>
  <c r="G11" i="1"/>
  <c r="D10" i="1"/>
  <c r="G12" i="1"/>
  <c r="M14" i="1"/>
  <c r="D11" i="1"/>
  <c r="G13" i="1"/>
  <c r="M15" i="1"/>
  <c r="D12" i="1"/>
  <c r="D13" i="1"/>
  <c r="G15" i="1"/>
  <c r="D15" i="1"/>
  <c r="G14" i="1"/>
  <c r="P16" i="1"/>
  <c r="P11" i="1"/>
  <c r="P12" i="1"/>
  <c r="P13" i="1"/>
  <c r="P14" i="1"/>
  <c r="M16" i="1"/>
  <c r="M11" i="1"/>
  <c r="M12" i="1"/>
  <c r="J12" i="1" l="1"/>
  <c r="J11" i="1"/>
  <c r="J13" i="1"/>
  <c r="J16" i="1"/>
  <c r="J14" i="1"/>
  <c r="J10" i="1"/>
  <c r="J15" i="1"/>
  <c r="C12" i="18"/>
  <c r="C8" i="18"/>
  <c r="W10" i="16"/>
  <c r="D13" i="20"/>
  <c r="D22" i="20" s="1"/>
  <c r="D25" i="20" s="1"/>
  <c r="D30" i="20" s="1"/>
  <c r="D33" i="20" s="1"/>
  <c r="D37" i="20" s="1"/>
  <c r="T18" i="13"/>
  <c r="T16" i="13"/>
  <c r="T13" i="13"/>
  <c r="T12" i="13"/>
  <c r="T11" i="13"/>
  <c r="G37" i="20" l="1"/>
  <c r="F37" i="20"/>
  <c r="C14" i="18"/>
  <c r="E14" i="18" s="1"/>
  <c r="T10" i="13"/>
  <c r="E22" i="16"/>
  <c r="G22" i="16"/>
  <c r="I22" i="16" s="1"/>
  <c r="K22" i="16"/>
  <c r="M22" i="16" s="1"/>
  <c r="Q11" i="13"/>
  <c r="O13" i="16"/>
  <c r="W13" i="16" s="1"/>
  <c r="O12" i="16"/>
  <c r="W12" i="16" s="1"/>
  <c r="W22" i="16" s="1"/>
  <c r="F10" i="20"/>
  <c r="O22" i="16" l="1"/>
  <c r="Y12" i="16"/>
  <c r="U15" i="16" l="1"/>
  <c r="G15" i="16"/>
  <c r="O15" i="16" l="1"/>
  <c r="U12" i="16"/>
  <c r="O20" i="16"/>
  <c r="W20" i="16" s="1"/>
  <c r="Y13" i="16"/>
  <c r="W15" i="16" l="1"/>
  <c r="Y15" i="16" s="1"/>
  <c r="Q12" i="16"/>
  <c r="E10" i="16"/>
  <c r="G15" i="20" l="1"/>
  <c r="F24" i="19"/>
  <c r="S11" i="13"/>
  <c r="C10" i="13"/>
  <c r="Y20" i="16"/>
  <c r="G20" i="20"/>
  <c r="F20" i="20"/>
  <c r="F14" i="20"/>
  <c r="G19" i="20"/>
  <c r="F18" i="20"/>
  <c r="G18" i="20"/>
  <c r="Q22" i="16" l="1"/>
  <c r="F19" i="20"/>
  <c r="E20" i="16"/>
  <c r="E18" i="16"/>
  <c r="O18" i="16"/>
  <c r="W18" i="16" l="1"/>
  <c r="Y18" i="16" s="1"/>
  <c r="Y22" i="16"/>
  <c r="Y10" i="16"/>
  <c r="M11" i="13"/>
  <c r="E16" i="13" l="1"/>
  <c r="I16" i="13"/>
  <c r="E12" i="13"/>
  <c r="S18" i="13"/>
  <c r="S16" i="13"/>
  <c r="S13" i="13" l="1"/>
  <c r="S12" i="13"/>
  <c r="G31" i="20"/>
  <c r="G27" i="20"/>
  <c r="G9" i="20"/>
  <c r="F28" i="20"/>
  <c r="F8" i="20"/>
  <c r="S10" i="13" l="1"/>
  <c r="F14" i="18"/>
  <c r="I15" i="16" l="1"/>
  <c r="M13" i="16"/>
  <c r="M12" i="16"/>
  <c r="E10" i="13"/>
  <c r="K10" i="13"/>
  <c r="M10" i="13" s="1"/>
  <c r="G10" i="13"/>
  <c r="I10" i="13" s="1"/>
  <c r="O10" i="13"/>
  <c r="Q10" i="13" s="1"/>
  <c r="E8" i="18" l="1"/>
  <c r="F8" i="18"/>
  <c r="F15" i="19"/>
  <c r="F8" i="19"/>
  <c r="M10" i="16" l="1"/>
  <c r="Q10" i="16" l="1"/>
  <c r="S9" i="1" l="1"/>
  <c r="S15" i="1"/>
  <c r="S12" i="1"/>
  <c r="S14" i="1"/>
  <c r="S16" i="1"/>
  <c r="S11" i="1"/>
  <c r="S13" i="1"/>
  <c r="S10" i="1"/>
  <c r="M9" i="1"/>
  <c r="M10" i="1"/>
  <c r="S19" i="1"/>
  <c r="P10" i="1"/>
  <c r="P9" i="1"/>
  <c r="G10" i="20"/>
  <c r="M19" i="1" l="1"/>
  <c r="P19" i="1"/>
  <c r="G7" i="20"/>
  <c r="G24" i="19" l="1"/>
  <c r="U18" i="13"/>
  <c r="U13" i="13"/>
  <c r="I11" i="13"/>
  <c r="E18" i="13"/>
  <c r="E13" i="13"/>
  <c r="E11" i="13"/>
  <c r="I10" i="16"/>
  <c r="U11" i="13" l="1"/>
  <c r="U12" i="13"/>
  <c r="U16" i="13"/>
  <c r="U10" i="13"/>
  <c r="G22" i="19" l="1"/>
  <c r="D19" i="19"/>
  <c r="F12" i="18"/>
  <c r="F9" i="18"/>
  <c r="M18" i="16"/>
  <c r="I20" i="16"/>
  <c r="I18" i="16"/>
  <c r="J19" i="1" l="1"/>
  <c r="Q20" i="16"/>
  <c r="I12" i="16" l="1"/>
  <c r="G16" i="20" l="1"/>
  <c r="F27" i="20" l="1"/>
  <c r="E9" i="18" l="1"/>
  <c r="E10" i="18"/>
  <c r="E12" i="18"/>
  <c r="F10" i="18"/>
  <c r="F22" i="19" l="1"/>
  <c r="E12" i="16"/>
  <c r="F9" i="20"/>
  <c r="F23" i="20"/>
  <c r="F31" i="20"/>
  <c r="Q18" i="16" l="1"/>
  <c r="M20" i="16"/>
  <c r="E15" i="16" l="1"/>
  <c r="Q13" i="16" l="1"/>
  <c r="I13" i="16"/>
  <c r="E13" i="16"/>
  <c r="Q15" i="16" l="1"/>
  <c r="M15" i="16"/>
  <c r="G8" i="20" l="1"/>
  <c r="G11" i="20"/>
  <c r="G14" i="20"/>
  <c r="G23" i="20"/>
  <c r="G28" i="20"/>
  <c r="G10" i="19"/>
  <c r="G11" i="19"/>
  <c r="G15" i="19"/>
  <c r="G17" i="19"/>
  <c r="G8" i="19"/>
  <c r="F17" i="19"/>
  <c r="F11" i="19"/>
  <c r="F10" i="19"/>
  <c r="F13" i="19" l="1"/>
  <c r="G9" i="19"/>
  <c r="G26" i="20"/>
  <c r="G13" i="19"/>
  <c r="F9" i="19"/>
  <c r="F16" i="19" l="1"/>
  <c r="G16" i="19"/>
  <c r="G13" i="20"/>
  <c r="F13" i="20"/>
  <c r="F19" i="19"/>
  <c r="G19" i="19"/>
  <c r="F22" i="20" l="1"/>
  <c r="G22" i="20"/>
  <c r="G25" i="20" l="1"/>
  <c r="F33" i="20" l="1"/>
  <c r="G33" i="20"/>
  <c r="G30" i="20"/>
  <c r="G9" i="1" l="1"/>
  <c r="D19" i="1" l="1"/>
  <c r="D9" i="1"/>
  <c r="J9" i="1"/>
  <c r="G19" i="1"/>
  <c r="G10" i="1"/>
</calcChain>
</file>

<file path=xl/sharedStrings.xml><?xml version="1.0" encoding="utf-8"?>
<sst xmlns="http://schemas.openxmlformats.org/spreadsheetml/2006/main" count="312" uniqueCount="180">
  <si>
    <t>Total</t>
  </si>
  <si>
    <t>Ebitda</t>
  </si>
  <si>
    <t>Ebit</t>
  </si>
  <si>
    <t>ROCE (%)</t>
  </si>
  <si>
    <t> ( %)</t>
  </si>
  <si>
    <t>*</t>
  </si>
  <si>
    <t>ROCE:</t>
  </si>
  <si>
    <t>PER:</t>
  </si>
  <si>
    <t>-</t>
  </si>
  <si>
    <t>**</t>
  </si>
  <si>
    <t>Deterioro de instrumentos financieros</t>
  </si>
  <si>
    <t>P/BV</t>
  </si>
  <si>
    <t>P/BV:</t>
  </si>
  <si>
    <t>PER</t>
  </si>
  <si>
    <t>x3,1*</t>
  </si>
  <si>
    <t>×6,1*</t>
  </si>
  <si>
    <t>×2,4*</t>
  </si>
  <si>
    <t>x2,1*</t>
  </si>
  <si>
    <t>EUR Thousand</t>
  </si>
  <si>
    <t>Change
(%)</t>
  </si>
  <si>
    <t>Revenue</t>
  </si>
  <si>
    <t>Services rendered</t>
  </si>
  <si>
    <t>Reversal of provisions and other non-recurring income</t>
  </si>
  <si>
    <t>Expenses</t>
  </si>
  <si>
    <t>Supplies</t>
  </si>
  <si>
    <t>Transportation cost</t>
  </si>
  <si>
    <t>Staff cost</t>
  </si>
  <si>
    <t>Other operating expenses</t>
  </si>
  <si>
    <t>Allocation of provisions and other non-recurring expenses</t>
  </si>
  <si>
    <t>Participation in profits of associates</t>
  </si>
  <si>
    <t>Profit before tax</t>
  </si>
  <si>
    <t>Income tax</t>
  </si>
  <si>
    <t>Net loss from discontinued operations</t>
  </si>
  <si>
    <t>CONSOLIDATED PROFIT AND LOSS ACCOUNT</t>
  </si>
  <si>
    <t>1H 2023</t>
  </si>
  <si>
    <t>1H 2022</t>
  </si>
  <si>
    <t>Sales</t>
  </si>
  <si>
    <t>Other operating incomes</t>
  </si>
  <si>
    <t>Changes in inventories of finished goods and work-in-progress</t>
  </si>
  <si>
    <t>Amortization</t>
  </si>
  <si>
    <t>Profit for the half year from continuing operations</t>
  </si>
  <si>
    <t xml:space="preserve"> Profit for the half year</t>
  </si>
  <si>
    <t>Financial revenues and expenses, and exchange rate differences</t>
  </si>
  <si>
    <t>Not assigned</t>
  </si>
  <si>
    <t>Total Ercros</t>
  </si>
  <si>
    <t>Change</t>
  </si>
  <si>
    <t xml:space="preserve">Depreciation and amortization </t>
  </si>
  <si>
    <t>Assets</t>
  </si>
  <si>
    <t>Investments in fixed assets</t>
  </si>
  <si>
    <t>PROFIT AND LOSS ACCOUNT BY DIVISION</t>
  </si>
  <si>
    <t>Total assigned</t>
  </si>
  <si>
    <t>Chlorine derivatives
division</t>
  </si>
  <si>
    <t>Intermediate chemicals
division</t>
  </si>
  <si>
    <t>Pharmaceuticals
division</t>
  </si>
  <si>
    <t>Sales of products</t>
  </si>
  <si>
    <t>Margin of ebitda/sales (%)</t>
  </si>
  <si>
    <t>Rest of the EU</t>
  </si>
  <si>
    <t>Rest of OECD</t>
  </si>
  <si>
    <t>Rest of the world</t>
  </si>
  <si>
    <t>SALES BY GEOGRAPHIC AREAS</t>
  </si>
  <si>
    <t>SPAIN</t>
  </si>
  <si>
    <t>* Percentage points</t>
  </si>
  <si>
    <t>Number of people</t>
  </si>
  <si>
    <t>Men</t>
  </si>
  <si>
    <t>Women</t>
  </si>
  <si>
    <t>Managers</t>
  </si>
  <si>
    <t>Senior technicians</t>
  </si>
  <si>
    <t>Technicians</t>
  </si>
  <si>
    <t>Group 6 CIGW</t>
  </si>
  <si>
    <t>Group 5 CIGW</t>
  </si>
  <si>
    <t>Group 4 CIGW</t>
  </si>
  <si>
    <t>Group 3 CIGW</t>
  </si>
  <si>
    <t>Group 2 CIGW</t>
  </si>
  <si>
    <t>Group 1 CIGW</t>
  </si>
  <si>
    <t>Share
(%)</t>
  </si>
  <si>
    <t xml:space="preserve"> -</t>
  </si>
  <si>
    <t xml:space="preserve">            -</t>
  </si>
  <si>
    <t>HEADCOUNT AVERAGE STRUCTURE</t>
  </si>
  <si>
    <r>
      <t>CIGW: Chemical</t>
    </r>
    <r>
      <rPr>
        <sz val="10"/>
        <color rgb="FF0C0C0C"/>
        <rFont val="Times New Roman"/>
        <family val="1"/>
      </rPr>
      <t> industry general w</t>
    </r>
    <r>
      <rPr>
        <sz val="10"/>
        <color rgb="FF181818"/>
        <rFont val="Times New Roman"/>
        <family val="1"/>
      </rPr>
      <t>age</t>
    </r>
    <r>
      <rPr>
        <sz val="10"/>
        <color rgb="FF000000"/>
        <rFont val="Times New Roman"/>
        <family val="1"/>
      </rPr>
      <t>.</t>
    </r>
  </si>
  <si>
    <t>Non-current assets</t>
  </si>
  <si>
    <t>Working capital</t>
  </si>
  <si>
    <t>Current assets</t>
  </si>
  <si>
    <t>Current liabilities</t>
  </si>
  <si>
    <t>Resources used</t>
  </si>
  <si>
    <t>Net financial debt (NFD)</t>
  </si>
  <si>
    <t>Provisions and other borrowings</t>
  </si>
  <si>
    <t>Origin of funds</t>
  </si>
  <si>
    <t>BALANCE SHEET ECONOMIC ANALYSIS</t>
  </si>
  <si>
    <t>Solvency ratio (NFD/ ebitda*)</t>
  </si>
  <si>
    <t>** Percentage points</t>
  </si>
  <si>
    <t>* Assigned ebitda for the last 12 months.</t>
  </si>
  <si>
    <t>Financial</t>
  </si>
  <si>
    <t>Liquidity</t>
  </si>
  <si>
    <t>Financing coverage of fixed assets</t>
  </si>
  <si>
    <t>Operating</t>
  </si>
  <si>
    <t>Added value (EUR Thousand)</t>
  </si>
  <si>
    <t>Productivity (EUR/person)</t>
  </si>
  <si>
    <t>Stock market</t>
  </si>
  <si>
    <t>Share price (EUR/share)</t>
  </si>
  <si>
    <t>EPS (EUR)</t>
  </si>
  <si>
    <t>CFS (EUR)</t>
  </si>
  <si>
    <t>Leverage ratio:</t>
  </si>
  <si>
    <t>Solvency ratio:</t>
  </si>
  <si>
    <t>Liquidity:</t>
  </si>
  <si>
    <t>Funding of assets:</t>
  </si>
  <si>
    <t>MAIN VALUES</t>
  </si>
  <si>
    <t>Leverage ratio (≤0.5)*</t>
  </si>
  <si>
    <t>Solvency ratio (≤2)*</t>
  </si>
  <si>
    <t>Margin of assigned ebitda/sales (%)</t>
  </si>
  <si>
    <t>* Conditions for shareholder remuneration.</t>
  </si>
  <si>
    <t>Absenteeism</t>
  </si>
  <si>
    <t>Activity with quality certification (%)</t>
  </si>
  <si>
    <t>Activity with environmental certification (%)</t>
  </si>
  <si>
    <t>Social</t>
  </si>
  <si>
    <t>General frequency index</t>
  </si>
  <si>
    <t>Purpose: evaluate the capacity to repay third-party financing in number of years.</t>
  </si>
  <si>
    <t>Purpose: evaluate the capacity to meet payment commitments in the short term.</t>
  </si>
  <si>
    <t>Calculation: current assets ÷ current liabilities.</t>
  </si>
  <si>
    <t>Calculation: financial net debt ÷ assigned ebitda of the last 12 months.</t>
  </si>
  <si>
    <t>Purpose: assess to what extent non-current assets are financed with permanent resources.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</si>
  <si>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Calculation: ebit of the last 12 months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resources used.</t>
    </r>
  </si>
  <si>
    <t>Purpose: evaluate the ability of the operating assets to generate operating benefits.</t>
  </si>
  <si>
    <t>Added value:</t>
  </si>
  <si>
    <r>
      <t xml:space="preserve">Calculation: ebitda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headcount cost.</t>
    </r>
  </si>
  <si>
    <t>Purpose: measure the wealth generated by Ercros.</t>
  </si>
  <si>
    <t>Productivity:</t>
  </si>
  <si>
    <r>
      <t xml:space="preserve">Calculation: added value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numer of employees.</t>
    </r>
  </si>
  <si>
    <t>Purpose: measure each employee's contribution to the generation of Ercros' added value.</t>
  </si>
  <si>
    <t>Market capitalization:</t>
  </si>
  <si>
    <t>EPS:</t>
  </si>
  <si>
    <t>Purpose: measure the earnings corresponding to each share.</t>
  </si>
  <si>
    <t>CFS:</t>
  </si>
  <si>
    <t>Purpose: measure the generated cash flow corresponding to each share.</t>
  </si>
  <si>
    <t>Purpose: know how many times earnings per share is included in the share value.</t>
  </si>
  <si>
    <r>
      <t xml:space="preserve">Calculation: period results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number of shares.</t>
    </r>
  </si>
  <si>
    <t>Calculation: market capitalization ÷ profit for the last 12 months.</t>
  </si>
  <si>
    <r>
      <t xml:space="preserve">Ebitda assigned </t>
    </r>
    <r>
      <rPr>
        <b/>
        <sz val="10"/>
        <color theme="1"/>
        <rFont val="Symbol"/>
        <family val="1"/>
        <charset val="2"/>
      </rPr>
      <t>¸</t>
    </r>
    <r>
      <rPr>
        <b/>
        <sz val="10"/>
        <color theme="1"/>
        <rFont val="Times New Roman"/>
        <family val="1"/>
      </rPr>
      <t xml:space="preserve"> sales:</t>
    </r>
  </si>
  <si>
    <t>Contribution margin per unit (%)</t>
  </si>
  <si>
    <t>Contribution margin per unit:</t>
  </si>
  <si>
    <r>
      <t xml:space="preserve">Calculation: operating cash flow </t>
    </r>
    <r>
      <rPr>
        <sz val="10"/>
        <color theme="1"/>
        <rFont val="Calibri"/>
        <family val="2"/>
      </rPr>
      <t>÷</t>
    </r>
    <r>
      <rPr>
        <sz val="10"/>
        <color theme="1"/>
        <rFont val="Times New Roman"/>
        <family val="1"/>
      </rPr>
      <t xml:space="preserve"> number of shares.</t>
    </r>
  </si>
  <si>
    <r>
      <t xml:space="preserve">Calculation: market capitalization </t>
    </r>
    <r>
      <rPr>
        <sz val="10"/>
        <color theme="1"/>
        <rFont val="Calibri"/>
        <family val="2"/>
      </rPr>
      <t>÷</t>
    </r>
    <r>
      <rPr>
        <sz val="10"/>
        <color theme="1"/>
        <rFont val="Times New Roman"/>
        <family val="1"/>
      </rPr>
      <t xml:space="preserve"> total equity.</t>
    </r>
  </si>
  <si>
    <t xml:space="preserve">General frequency index: </t>
  </si>
  <si>
    <t>Calculation: number of accidents with and without leave of own and third-party headcount per million hours worked.</t>
  </si>
  <si>
    <t>Absenteeism:</t>
  </si>
  <si>
    <r>
      <t xml:space="preserve">Calculation: percentage of days lost </t>
    </r>
    <r>
      <rPr>
        <sz val="10"/>
        <color theme="1"/>
        <rFont val="Calibri"/>
        <family val="2"/>
      </rPr>
      <t>÷</t>
    </r>
    <r>
      <rPr>
        <sz val="10"/>
        <color theme="1"/>
        <rFont val="Times New Roman"/>
        <family val="1"/>
      </rPr>
      <t xml:space="preserve"> total theoretical days to work in the year.</t>
    </r>
  </si>
  <si>
    <t>Activity with quality certification:</t>
  </si>
  <si>
    <r>
      <t xml:space="preserve">Calculation: percentage of centers with ISO 9001 certification </t>
    </r>
    <r>
      <rPr>
        <sz val="10"/>
        <color theme="1"/>
        <rFont val="Calibri"/>
        <family val="2"/>
      </rPr>
      <t>÷</t>
    </r>
    <r>
      <rPr>
        <sz val="10"/>
        <color theme="1"/>
        <rFont val="Times New Roman"/>
        <family val="1"/>
      </rPr>
      <t xml:space="preserve"> total centers.</t>
    </r>
  </si>
  <si>
    <r>
      <t xml:space="preserve">Calculation: percentage of centers with ISO 14001 certification </t>
    </r>
    <r>
      <rPr>
        <sz val="10"/>
        <color theme="1"/>
        <rFont val="Calibri"/>
        <family val="2"/>
      </rPr>
      <t>÷</t>
    </r>
    <r>
      <rPr>
        <sz val="10"/>
        <color theme="1"/>
        <rFont val="Times New Roman"/>
        <family val="1"/>
      </rPr>
      <t xml:space="preserve"> total centers.</t>
    </r>
  </si>
  <si>
    <t>Activity with environmental certification:</t>
  </si>
  <si>
    <r>
      <t xml:space="preserve">Calculation: percentage of centers with ISO 45001 certification </t>
    </r>
    <r>
      <rPr>
        <sz val="10"/>
        <color theme="1"/>
        <rFont val="Calibri"/>
        <family val="2"/>
      </rPr>
      <t>÷</t>
    </r>
    <r>
      <rPr>
        <sz val="10"/>
        <color theme="1"/>
        <rFont val="Times New Roman"/>
        <family val="1"/>
      </rPr>
      <t xml:space="preserve"> total centers.</t>
    </r>
  </si>
  <si>
    <t>Activity with safety certification (%)</t>
  </si>
  <si>
    <t>Activity with safety certification: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</si>
  <si>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mbol"/>
        <family val="1"/>
        <charset val="2"/>
      </rPr>
      <t>+</t>
    </r>
    <r>
      <rPr>
        <sz val="10"/>
        <color theme="1"/>
        <rFont val="Times New Roman"/>
        <family val="1"/>
      </rPr>
      <t xml:space="preserve"> = added.</t>
    </r>
  </si>
  <si>
    <r>
      <t>´</t>
    </r>
    <r>
      <rPr>
        <sz val="10"/>
        <color theme="1"/>
        <rFont val="Times New Roman"/>
        <family val="1"/>
      </rPr>
      <t xml:space="preserve"> = multiplied.</t>
    </r>
  </si>
  <si>
    <r>
      <t>¸</t>
    </r>
    <r>
      <rPr>
        <sz val="10"/>
        <color theme="1"/>
        <rFont val="Times New Roman"/>
        <family val="1"/>
      </rPr>
      <t xml:space="preserve"> = divided.</t>
    </r>
  </si>
  <si>
    <t>Purpose: evaluate the level of non-group financing over the Ercros' equity.</t>
  </si>
  <si>
    <r>
      <t xml:space="preserve">Calculation: ebitda assigned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Times New Roman"/>
        <family val="1"/>
      </rPr>
      <t xml:space="preserve"> sales and services rendered.</t>
    </r>
  </si>
  <si>
    <r>
      <t xml:space="preserve">Calculation: closing price </t>
    </r>
    <r>
      <rPr>
        <sz val="10"/>
        <color theme="1"/>
        <rFont val="Calibri"/>
        <family val="2"/>
      </rPr>
      <t>×</t>
    </r>
    <r>
      <rPr>
        <sz val="10"/>
        <color theme="1"/>
        <rFont val="Times New Roman"/>
        <family val="1"/>
      </rPr>
      <t xml:space="preserve"> number of shares issued.</t>
    </r>
  </si>
  <si>
    <t>Leverage ratio (NFD/E)</t>
  </si>
  <si>
    <t>Procurements</t>
  </si>
  <si>
    <t>PROCUREMENTS AND SUPPLIES STRUCTURE</t>
  </si>
  <si>
    <r>
      <t>Margin of P&amp;</t>
    </r>
    <r>
      <rPr>
        <b/>
        <sz val="12"/>
        <color rgb="FF000000"/>
        <rFont val="Times New Roman"/>
        <family val="1"/>
      </rPr>
      <t>S/sales</t>
    </r>
  </si>
  <si>
    <t>Calculation: financial net debt ÷ equity.</t>
  </si>
  <si>
    <t>Calculation: (equity + non-current liabilities) ÷ non-current assets.</t>
  </si>
  <si>
    <t>Calculation: (sales of products + services rendered + procurements + reduction of stocks + supplies) ¸ (sales of products + services rendered).</t>
  </si>
  <si>
    <t>Purpose: measure the proportion between sales and income obtained from the services rendered towards the gross operating profits obtained.</t>
  </si>
  <si>
    <t>Purpose: evaluate the profitability of the Ercros product portfolio.</t>
  </si>
  <si>
    <t>Purpose: know the value that the market assigns to Ercros' equity.</t>
  </si>
  <si>
    <t>Purpose: relate the value of Ercros on the stock market with its theoretical book value.</t>
  </si>
  <si>
    <t>Purpose: measure the total accident rate -with and without sick leave- of all the people who work in the Ercros facilities, whether or not they are part of the Ercros headcount.</t>
  </si>
  <si>
    <t>Purpose: know the percentage of days lost due to common illness.</t>
  </si>
  <si>
    <t>Purpose: know the degree of implementation of a quality management system at Ercros.</t>
  </si>
  <si>
    <t>Purpose: know the degree of implementation of an environmental management system at Ercros.</t>
  </si>
  <si>
    <t>Purpose: know the degree of implementation of an occupational risk safety management system at Ercros.</t>
  </si>
  <si>
    <t>Equity (E)</t>
  </si>
  <si>
    <t>Change
(€ Thousand)</t>
  </si>
  <si>
    <t> (€ Thousand)</t>
  </si>
  <si>
    <t>Procurements and supplies (P&amp;S)</t>
  </si>
  <si>
    <t>Capital value (EUR Thousand)</t>
  </si>
  <si>
    <t>CALCUTATION METHOD AND PURPOSE OF EACH VALUE: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</si>
</sst>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%"/>
    <numFmt numFmtId="166" formatCode="#,##0.0"/>
    <numFmt numFmtId="167" formatCode="_-* #,##0.00\ _P_t_s_-;\-* #,##0.00\ _P_t_s_-;_-* &quot;-&quot;??\ _P_t_s_-;_-@_-"/>
    <numFmt numFmtId="168" formatCode="dd\-mm\-yy;@"/>
    <numFmt numFmtId="169" formatCode="#,##0.0_);\(#,##0.0\)"/>
  </numFmts>
  <fonts count="42">
    <font>
      <sz val="12"/>
      <color theme="1"/>
      <name val="Times New Roman"/>
      <family val="2"/>
    </font>
    <font>
      <b/>
      <sz val="2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2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indexed="8"/>
      <name val="Times New Roman"/>
      <family val="1"/>
    </font>
    <font>
      <b/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Symbol"/>
      <family val="1"/>
      <charset val="2"/>
    </font>
    <font>
      <b/>
      <sz val="10"/>
      <color theme="1"/>
      <name val="Symbol"/>
      <family val="1"/>
      <charset val="2"/>
    </font>
    <font>
      <sz val="12"/>
      <name val="Times New Roman"/>
      <family val="1"/>
    </font>
    <font>
      <b/>
      <sz val="12"/>
      <name val="Times New Roman"/>
      <family val="1"/>
    </font>
    <font>
      <sz val="11.5"/>
      <color theme="1"/>
      <name val="Times New Roman"/>
      <family val="1"/>
    </font>
    <font>
      <b/>
      <sz val="14"/>
      <name val="Times New Roman"/>
      <family val="1"/>
    </font>
    <font>
      <sz val="11.5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2"/>
      <color indexed="8"/>
      <name val="Times Roman"/>
    </font>
    <font>
      <sz val="10"/>
      <color rgb="FF0C0C0C"/>
      <name val="Times New Roman"/>
      <family val="1"/>
    </font>
    <font>
      <sz val="10"/>
      <color rgb="FF181818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Calibri"/>
      <family val="2"/>
    </font>
    <font>
      <sz val="14"/>
      <color theme="0"/>
      <name val="Times New Roman"/>
      <family val="1"/>
    </font>
    <font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/>
    <xf numFmtId="0" fontId="5" fillId="0" borderId="0"/>
  </cellStyleXfs>
  <cellXfs count="204">
    <xf numFmtId="0" fontId="0" fillId="0" borderId="0" xfId="0"/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2" applyNumberFormat="1" applyFont="1" applyBorder="1" applyAlignment="1">
      <alignment horizontal="right" vertical="center"/>
    </xf>
    <xf numFmtId="165" fontId="2" fillId="0" borderId="0" xfId="2" applyNumberFormat="1" applyFont="1" applyBorder="1" applyAlignment="1">
      <alignment horizontal="right" vertical="center" wrapText="1"/>
    </xf>
    <xf numFmtId="164" fontId="0" fillId="0" borderId="0" xfId="0" applyNumberFormat="1"/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14" fillId="3" borderId="0" xfId="0" applyFont="1" applyFill="1" applyAlignment="1">
      <alignment horizontal="center" vertical="center" wrapText="1"/>
    </xf>
    <xf numFmtId="168" fontId="14" fillId="3" borderId="0" xfId="7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1" fillId="0" borderId="0" xfId="7" applyFont="1" applyAlignment="1">
      <alignment vertical="center"/>
    </xf>
    <xf numFmtId="4" fontId="11" fillId="0" borderId="0" xfId="7" applyNumberFormat="1" applyFont="1" applyAlignment="1">
      <alignment vertical="center"/>
    </xf>
    <xf numFmtId="0" fontId="6" fillId="0" borderId="0" xfId="7" applyFont="1" applyAlignment="1">
      <alignment horizontal="center" vertical="center"/>
    </xf>
    <xf numFmtId="0" fontId="6" fillId="0" borderId="0" xfId="7" applyFont="1" applyAlignment="1">
      <alignment vertical="center"/>
    </xf>
    <xf numFmtId="168" fontId="6" fillId="0" borderId="0" xfId="7" applyNumberFormat="1" applyFont="1" applyAlignment="1">
      <alignment horizontal="center" vertical="center" wrapText="1"/>
    </xf>
    <xf numFmtId="164" fontId="2" fillId="2" borderId="0" xfId="7" applyNumberFormat="1" applyFont="1" applyFill="1" applyAlignment="1">
      <alignment horizontal="right" vertical="center"/>
    </xf>
    <xf numFmtId="164" fontId="11" fillId="0" borderId="0" xfId="7" applyNumberFormat="1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9" fontId="0" fillId="0" borderId="0" xfId="2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vertical="center"/>
    </xf>
    <xf numFmtId="2" fontId="11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16" fillId="2" borderId="0" xfId="0" applyFont="1" applyFill="1" applyAlignment="1">
      <alignment horizontal="justify" vertical="center" wrapText="1"/>
    </xf>
    <xf numFmtId="3" fontId="25" fillId="0" borderId="0" xfId="0" applyNumberFormat="1" applyFont="1" applyAlignment="1">
      <alignment horizontal="right" vertical="center"/>
    </xf>
    <xf numFmtId="3" fontId="26" fillId="4" borderId="0" xfId="0" applyNumberFormat="1" applyFont="1" applyFill="1" applyAlignment="1">
      <alignment horizontal="right" vertical="center"/>
    </xf>
    <xf numFmtId="3" fontId="25" fillId="0" borderId="0" xfId="0" applyNumberFormat="1" applyFont="1" applyAlignment="1">
      <alignment horizontal="center" vertical="center"/>
    </xf>
    <xf numFmtId="3" fontId="2" fillId="2" borderId="0" xfId="7" applyNumberFormat="1" applyFont="1" applyFill="1" applyAlignment="1">
      <alignment vertical="center"/>
    </xf>
    <xf numFmtId="3" fontId="11" fillId="0" borderId="0" xfId="7" applyNumberFormat="1" applyFont="1" applyAlignment="1">
      <alignment vertical="center"/>
    </xf>
    <xf numFmtId="3" fontId="6" fillId="0" borderId="0" xfId="7" applyNumberFormat="1" applyFont="1" applyAlignment="1">
      <alignment vertical="center"/>
    </xf>
    <xf numFmtId="164" fontId="6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64" fontId="2" fillId="2" borderId="0" xfId="2" applyNumberFormat="1" applyFont="1" applyFill="1" applyBorder="1" applyAlignment="1">
      <alignment horizontal="right" vertical="center"/>
    </xf>
    <xf numFmtId="164" fontId="3" fillId="0" borderId="0" xfId="2" applyNumberFormat="1" applyFont="1" applyBorder="1" applyAlignment="1">
      <alignment horizontal="right" vertical="center"/>
    </xf>
    <xf numFmtId="164" fontId="2" fillId="0" borderId="0" xfId="2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166" fontId="26" fillId="0" borderId="0" xfId="2" applyNumberFormat="1" applyFont="1" applyFill="1" applyBorder="1" applyAlignment="1">
      <alignment horizontal="right" vertical="center"/>
    </xf>
    <xf numFmtId="0" fontId="11" fillId="0" borderId="0" xfId="7" applyFont="1" applyAlignment="1">
      <alignment horizontal="left" vertical="center" indent="2"/>
    </xf>
    <xf numFmtId="3" fontId="0" fillId="0" borderId="0" xfId="0" applyNumberFormat="1"/>
    <xf numFmtId="3" fontId="27" fillId="0" borderId="0" xfId="0" applyNumberFormat="1" applyFont="1" applyAlignment="1">
      <alignment horizontal="right" vertical="center" wrapText="1"/>
    </xf>
    <xf numFmtId="3" fontId="2" fillId="2" borderId="0" xfId="7" applyNumberFormat="1" applyFont="1" applyFill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26" fillId="0" borderId="0" xfId="2" applyNumberFormat="1" applyFont="1" applyFill="1" applyBorder="1" applyAlignment="1">
      <alignment horizontal="right" vertical="center"/>
    </xf>
    <xf numFmtId="2" fontId="26" fillId="2" borderId="0" xfId="0" applyNumberFormat="1" applyFont="1" applyFill="1"/>
    <xf numFmtId="3" fontId="26" fillId="2" borderId="0" xfId="7" applyNumberFormat="1" applyFont="1" applyFill="1" applyAlignment="1">
      <alignment vertical="center"/>
    </xf>
    <xf numFmtId="3" fontId="25" fillId="0" borderId="0" xfId="7" applyNumberFormat="1" applyFont="1" applyAlignment="1">
      <alignment vertical="center"/>
    </xf>
    <xf numFmtId="0" fontId="29" fillId="0" borderId="0" xfId="0" applyFont="1" applyAlignment="1">
      <alignment horizontal="right" vertical="center" wrapText="1"/>
    </xf>
    <xf numFmtId="3" fontId="29" fillId="0" borderId="0" xfId="0" applyNumberFormat="1" applyFont="1" applyAlignment="1">
      <alignment horizontal="right" vertical="center" wrapText="1"/>
    </xf>
    <xf numFmtId="3" fontId="26" fillId="0" borderId="0" xfId="0" applyNumberFormat="1" applyFont="1" applyAlignment="1">
      <alignment horizontal="right" vertical="center" wrapText="1"/>
    </xf>
    <xf numFmtId="164" fontId="26" fillId="0" borderId="0" xfId="0" applyNumberFormat="1" applyFont="1" applyAlignment="1">
      <alignment horizontal="right" vertical="center"/>
    </xf>
    <xf numFmtId="164" fontId="25" fillId="0" borderId="0" xfId="0" applyNumberFormat="1" applyFont="1" applyAlignment="1">
      <alignment horizontal="right" vertical="center"/>
    </xf>
    <xf numFmtId="3" fontId="25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Alignment="1">
      <alignment horizontal="left" vertical="center" wrapText="1"/>
    </xf>
    <xf numFmtId="166" fontId="25" fillId="0" borderId="0" xfId="2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164" fontId="26" fillId="4" borderId="0" xfId="0" applyNumberFormat="1" applyFont="1" applyFill="1" applyAlignment="1">
      <alignment horizontal="right" vertical="center"/>
    </xf>
    <xf numFmtId="0" fontId="26" fillId="4" borderId="0" xfId="0" applyFont="1" applyFill="1" applyAlignment="1">
      <alignment horizontal="right" vertical="center"/>
    </xf>
    <xf numFmtId="165" fontId="25" fillId="0" borderId="0" xfId="2" applyNumberFormat="1" applyFont="1" applyFill="1" applyBorder="1" applyAlignment="1">
      <alignment horizontal="right" vertical="center"/>
    </xf>
    <xf numFmtId="169" fontId="25" fillId="0" borderId="0" xfId="0" applyNumberFormat="1" applyFont="1" applyAlignment="1">
      <alignment horizontal="right" vertical="center"/>
    </xf>
    <xf numFmtId="2" fontId="25" fillId="0" borderId="0" xfId="0" applyNumberFormat="1" applyFont="1" applyAlignment="1">
      <alignment horizontal="right" vertical="center" wrapText="1"/>
    </xf>
    <xf numFmtId="2" fontId="25" fillId="0" borderId="0" xfId="0" applyNumberFormat="1" applyFont="1"/>
    <xf numFmtId="164" fontId="25" fillId="0" borderId="0" xfId="0" applyNumberFormat="1" applyFont="1"/>
    <xf numFmtId="0" fontId="25" fillId="2" borderId="0" xfId="0" applyFont="1" applyFill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0" fontId="25" fillId="0" borderId="0" xfId="0" applyFont="1"/>
    <xf numFmtId="3" fontId="25" fillId="0" borderId="0" xfId="0" applyNumberFormat="1" applyFont="1"/>
    <xf numFmtId="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vertical="center" wrapText="1"/>
    </xf>
    <xf numFmtId="1" fontId="25" fillId="0" borderId="0" xfId="2" applyNumberFormat="1" applyFont="1" applyFill="1" applyBorder="1" applyAlignment="1">
      <alignment vertical="center"/>
    </xf>
    <xf numFmtId="2" fontId="25" fillId="0" borderId="0" xfId="2" applyNumberFormat="1" applyFont="1" applyFill="1" applyBorder="1" applyAlignment="1">
      <alignment vertical="center"/>
    </xf>
    <xf numFmtId="1" fontId="25" fillId="0" borderId="0" xfId="2" applyNumberFormat="1" applyFont="1" applyBorder="1" applyAlignment="1">
      <alignment vertical="center"/>
    </xf>
    <xf numFmtId="2" fontId="25" fillId="0" borderId="0" xfId="2" applyNumberFormat="1" applyFont="1" applyBorder="1" applyAlignment="1">
      <alignment vertical="center"/>
    </xf>
    <xf numFmtId="1" fontId="25" fillId="0" borderId="0" xfId="0" applyNumberFormat="1" applyFont="1" applyAlignment="1">
      <alignment vertical="center"/>
    </xf>
    <xf numFmtId="3" fontId="26" fillId="2" borderId="0" xfId="0" applyNumberFormat="1" applyFont="1" applyFill="1" applyAlignment="1">
      <alignment vertical="center"/>
    </xf>
    <xf numFmtId="3" fontId="28" fillId="2" borderId="0" xfId="0" applyNumberFormat="1" applyFont="1" applyFill="1" applyAlignment="1">
      <alignment vertical="center"/>
    </xf>
    <xf numFmtId="3" fontId="26" fillId="2" borderId="0" xfId="0" applyNumberFormat="1" applyFont="1" applyFill="1" applyAlignment="1">
      <alignment horizontal="right" vertical="center"/>
    </xf>
    <xf numFmtId="2" fontId="25" fillId="0" borderId="0" xfId="0" applyNumberFormat="1" applyFont="1" applyAlignment="1">
      <alignment horizontal="right" vertical="center"/>
    </xf>
    <xf numFmtId="3" fontId="28" fillId="2" borderId="0" xfId="0" applyNumberFormat="1" applyFont="1" applyFill="1" applyAlignment="1">
      <alignment horizontal="right" vertical="center" wrapText="1"/>
    </xf>
    <xf numFmtId="0" fontId="28" fillId="2" borderId="0" xfId="0" applyFont="1" applyFill="1" applyAlignment="1">
      <alignment horizontal="right" vertical="center" wrapText="1"/>
    </xf>
    <xf numFmtId="1" fontId="28" fillId="2" borderId="0" xfId="2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31" fillId="0" borderId="0" xfId="0" applyFont="1" applyAlignment="1">
      <alignment horizontal="justify" vertical="center"/>
    </xf>
    <xf numFmtId="0" fontId="11" fillId="5" borderId="0" xfId="7" applyFont="1" applyFill="1"/>
    <xf numFmtId="4" fontId="25" fillId="0" borderId="0" xfId="7" applyNumberFormat="1" applyFont="1" applyAlignment="1">
      <alignment vertical="center"/>
    </xf>
    <xf numFmtId="2" fontId="28" fillId="2" borderId="0" xfId="2" applyNumberFormat="1" applyFont="1" applyFill="1" applyBorder="1" applyAlignment="1">
      <alignment vertical="center"/>
    </xf>
    <xf numFmtId="168" fontId="26" fillId="0" borderId="0" xfId="0" applyNumberFormat="1" applyFont="1" applyAlignment="1">
      <alignment horizontal="center" vertical="center" wrapText="1"/>
    </xf>
    <xf numFmtId="164" fontId="26" fillId="2" borderId="0" xfId="0" applyNumberFormat="1" applyFont="1" applyFill="1" applyAlignment="1">
      <alignment vertical="center"/>
    </xf>
    <xf numFmtId="164" fontId="25" fillId="0" borderId="0" xfId="0" applyNumberFormat="1" applyFont="1" applyAlignment="1">
      <alignment vertical="center"/>
    </xf>
    <xf numFmtId="164" fontId="28" fillId="2" borderId="0" xfId="0" applyNumberFormat="1" applyFont="1" applyFill="1" applyAlignment="1">
      <alignment vertical="center"/>
    </xf>
    <xf numFmtId="164" fontId="26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2" fontId="26" fillId="2" borderId="0" xfId="2" applyNumberFormat="1" applyFont="1" applyFill="1" applyBorder="1" applyAlignment="1">
      <alignment vertical="center"/>
    </xf>
    <xf numFmtId="4" fontId="26" fillId="2" borderId="0" xfId="0" applyNumberFormat="1" applyFont="1" applyFill="1" applyAlignment="1">
      <alignment vertical="center"/>
    </xf>
    <xf numFmtId="0" fontId="6" fillId="2" borderId="0" xfId="7" applyFont="1" applyFill="1" applyAlignment="1">
      <alignment horizontal="left"/>
    </xf>
    <xf numFmtId="0" fontId="20" fillId="2" borderId="0" xfId="7" applyFont="1" applyFill="1" applyAlignment="1">
      <alignment horizontal="left"/>
    </xf>
    <xf numFmtId="0" fontId="14" fillId="0" borderId="0" xfId="7" applyFont="1" applyAlignment="1">
      <alignment vertical="center"/>
    </xf>
    <xf numFmtId="0" fontId="2" fillId="2" borderId="0" xfId="7" applyFont="1" applyFill="1" applyAlignment="1">
      <alignment vertical="center"/>
    </xf>
    <xf numFmtId="0" fontId="25" fillId="0" borderId="0" xfId="7" applyFont="1" applyAlignment="1">
      <alignment vertical="center"/>
    </xf>
    <xf numFmtId="0" fontId="11" fillId="0" borderId="0" xfId="7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165" fontId="26" fillId="0" borderId="0" xfId="2" applyNumberFormat="1" applyFont="1" applyFill="1" applyBorder="1" applyAlignment="1">
      <alignment horizontal="right" vertical="center"/>
    </xf>
    <xf numFmtId="3" fontId="26" fillId="0" borderId="0" xfId="0" applyNumberFormat="1" applyFont="1" applyAlignment="1">
      <alignment horizontal="center" vertical="center"/>
    </xf>
    <xf numFmtId="169" fontId="26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1" fillId="6" borderId="0" xfId="0" applyNumberFormat="1" applyFont="1" applyFill="1" applyAlignment="1">
      <alignment horizontal="left" vertical="center" indent="2"/>
    </xf>
    <xf numFmtId="0" fontId="0" fillId="6" borderId="0" xfId="0" applyFill="1" applyAlignment="1">
      <alignment vertical="center"/>
    </xf>
    <xf numFmtId="49" fontId="11" fillId="0" borderId="0" xfId="0" applyNumberFormat="1" applyFont="1" applyAlignment="1">
      <alignment horizontal="left" vertical="center" indent="2"/>
    </xf>
    <xf numFmtId="49" fontId="0" fillId="6" borderId="0" xfId="0" applyNumberFormat="1" applyFill="1" applyAlignment="1">
      <alignment vertical="center"/>
    </xf>
    <xf numFmtId="49" fontId="11" fillId="6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11" fillId="6" borderId="0" xfId="0" applyNumberFormat="1" applyFont="1" applyFill="1" applyAlignment="1">
      <alignment horizontal="left" vertical="center" wrapText="1"/>
    </xf>
    <xf numFmtId="49" fontId="11" fillId="0" borderId="0" xfId="0" applyNumberFormat="1" applyFont="1" applyAlignment="1">
      <alignment vertical="center"/>
    </xf>
    <xf numFmtId="49" fontId="0" fillId="6" borderId="0" xfId="0" applyNumberFormat="1" applyFill="1" applyAlignment="1">
      <alignment horizontal="left" vertical="center" wrapText="1"/>
    </xf>
    <xf numFmtId="49" fontId="32" fillId="6" borderId="0" xfId="0" applyNumberFormat="1" applyFont="1" applyFill="1" applyAlignment="1">
      <alignment horizontal="justify" vertical="center" wrapText="1"/>
    </xf>
    <xf numFmtId="1" fontId="25" fillId="0" borderId="0" xfId="2" applyNumberFormat="1" applyFont="1" applyBorder="1" applyAlignment="1">
      <alignment horizontal="right" vertical="center"/>
    </xf>
    <xf numFmtId="1" fontId="25" fillId="0" borderId="0" xfId="2" applyNumberFormat="1" applyFont="1" applyFill="1" applyBorder="1" applyAlignment="1">
      <alignment horizontal="right" vertical="center"/>
    </xf>
    <xf numFmtId="2" fontId="25" fillId="0" borderId="0" xfId="2" applyNumberFormat="1" applyFont="1" applyFill="1" applyBorder="1" applyAlignment="1">
      <alignment horizontal="right" vertical="center"/>
    </xf>
    <xf numFmtId="1" fontId="25" fillId="0" borderId="0" xfId="0" applyNumberFormat="1" applyFont="1" applyAlignment="1">
      <alignment horizontal="right" vertical="center"/>
    </xf>
    <xf numFmtId="2" fontId="25" fillId="0" borderId="0" xfId="2" applyNumberFormat="1" applyFont="1" applyBorder="1" applyAlignment="1">
      <alignment horizontal="right" vertical="center"/>
    </xf>
    <xf numFmtId="0" fontId="30" fillId="0" borderId="0" xfId="0" applyFont="1"/>
    <xf numFmtId="0" fontId="35" fillId="0" borderId="0" xfId="0" applyFont="1" applyAlignment="1">
      <alignment horizontal="left" vertical="center"/>
    </xf>
    <xf numFmtId="49" fontId="11" fillId="6" borderId="0" xfId="0" applyNumberFormat="1" applyFont="1" applyFill="1" applyAlignment="1">
      <alignment vertical="center" wrapText="1"/>
    </xf>
    <xf numFmtId="49" fontId="11" fillId="5" borderId="0" xfId="0" applyNumberFormat="1" applyFont="1" applyFill="1" applyAlignment="1">
      <alignment horizontal="left" vertical="center" wrapText="1"/>
    </xf>
    <xf numFmtId="49" fontId="35" fillId="6" borderId="0" xfId="0" applyNumberFormat="1" applyFont="1" applyFill="1" applyAlignment="1">
      <alignment horizontal="justify" vertical="center"/>
    </xf>
    <xf numFmtId="49" fontId="36" fillId="6" borderId="0" xfId="0" applyNumberFormat="1" applyFont="1" applyFill="1" applyAlignment="1">
      <alignment horizontal="justify" vertical="center"/>
    </xf>
    <xf numFmtId="0" fontId="35" fillId="6" borderId="0" xfId="0" applyFont="1" applyFill="1" applyAlignment="1">
      <alignment horizontal="justify" vertical="center"/>
    </xf>
    <xf numFmtId="49" fontId="35" fillId="6" borderId="0" xfId="0" applyNumberFormat="1" applyFont="1" applyFill="1" applyAlignment="1">
      <alignment horizontal="justify" vertical="center" wrapText="1"/>
    </xf>
    <xf numFmtId="49" fontId="37" fillId="6" borderId="0" xfId="0" applyNumberFormat="1" applyFont="1" applyFill="1" applyAlignment="1">
      <alignment horizontal="justify" vertical="center"/>
    </xf>
    <xf numFmtId="49" fontId="38" fillId="6" borderId="0" xfId="0" applyNumberFormat="1" applyFont="1" applyFill="1" applyAlignment="1">
      <alignment horizontal="justify" vertical="center"/>
    </xf>
    <xf numFmtId="0" fontId="19" fillId="0" borderId="0" xfId="0" applyFont="1"/>
    <xf numFmtId="0" fontId="21" fillId="0" borderId="0" xfId="0" applyFont="1"/>
    <xf numFmtId="0" fontId="2" fillId="0" borderId="0" xfId="0" applyFont="1"/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 wrapText="1"/>
    </xf>
    <xf numFmtId="0" fontId="16" fillId="2" borderId="0" xfId="7" applyFont="1" applyFill="1" applyAlignment="1">
      <alignment vertical="center"/>
    </xf>
    <xf numFmtId="3" fontId="28" fillId="2" borderId="0" xfId="7" applyNumberFormat="1" applyFont="1" applyFill="1" applyAlignment="1">
      <alignment vertical="center"/>
    </xf>
    <xf numFmtId="164" fontId="16" fillId="2" borderId="0" xfId="7" applyNumberFormat="1" applyFont="1" applyFill="1" applyAlignment="1">
      <alignment horizontal="right" vertical="center"/>
    </xf>
    <xf numFmtId="3" fontId="16" fillId="2" borderId="0" xfId="7" applyNumberFormat="1" applyFont="1" applyFill="1" applyAlignment="1">
      <alignment vertical="center"/>
    </xf>
    <xf numFmtId="166" fontId="26" fillId="0" borderId="0" xfId="0" applyNumberFormat="1" applyFont="1" applyAlignment="1">
      <alignment horizontal="right" vertical="center"/>
    </xf>
    <xf numFmtId="2" fontId="26" fillId="0" borderId="0" xfId="0" applyNumberFormat="1" applyFont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8" fillId="5" borderId="0" xfId="0" applyFont="1" applyFill="1" applyAlignment="1">
      <alignment horizontal="left" vertical="center" wrapText="1"/>
    </xf>
    <xf numFmtId="164" fontId="26" fillId="2" borderId="0" xfId="0" applyNumberFormat="1" applyFont="1" applyFill="1" applyAlignment="1">
      <alignment horizontal="right" vertical="center"/>
    </xf>
    <xf numFmtId="165" fontId="26" fillId="2" borderId="0" xfId="2" applyNumberFormat="1" applyFont="1" applyFill="1" applyBorder="1" applyAlignment="1">
      <alignment horizontal="right" vertical="center"/>
    </xf>
    <xf numFmtId="3" fontId="26" fillId="2" borderId="0" xfId="0" applyNumberFormat="1" applyFont="1" applyFill="1" applyAlignment="1">
      <alignment horizontal="center" vertical="center"/>
    </xf>
    <xf numFmtId="169" fontId="26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center" vertical="center"/>
    </xf>
    <xf numFmtId="49" fontId="11" fillId="6" borderId="0" xfId="0" applyNumberFormat="1" applyFont="1" applyFill="1" applyAlignment="1">
      <alignment horizontal="left" vertical="center"/>
    </xf>
    <xf numFmtId="164" fontId="16" fillId="2" borderId="0" xfId="0" applyNumberFormat="1" applyFont="1" applyFill="1" applyAlignment="1">
      <alignment vertical="center"/>
    </xf>
    <xf numFmtId="0" fontId="15" fillId="3" borderId="0" xfId="7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5" fillId="3" borderId="0" xfId="0" applyNumberFormat="1" applyFont="1" applyFill="1" applyAlignment="1">
      <alignment horizontal="center" vertical="center"/>
    </xf>
    <xf numFmtId="168" fontId="14" fillId="3" borderId="0" xfId="0" applyNumberFormat="1" applyFont="1" applyFill="1" applyAlignment="1">
      <alignment horizontal="center" vertical="center" wrapText="1"/>
    </xf>
    <xf numFmtId="49" fontId="35" fillId="6" borderId="0" xfId="0" applyNumberFormat="1" applyFont="1" applyFill="1" applyAlignment="1">
      <alignment horizontal="justify" vertical="center" wrapText="1"/>
    </xf>
    <xf numFmtId="0" fontId="35" fillId="6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left" vertical="center" wrapText="1"/>
    </xf>
  </cellXfs>
  <cellStyles count="9">
    <cellStyle name="Millares 2" xfId="5" xr:uid="{00000000-0005-0000-0000-000000000000}"/>
    <cellStyle name="Normal" xfId="0" builtinId="0"/>
    <cellStyle name="Normal 2" xfId="1" xr:uid="{00000000-0005-0000-0000-000002000000}"/>
    <cellStyle name="Normal 2 2" xfId="8" xr:uid="{00000000-0005-0000-0000-000003000000}"/>
    <cellStyle name="Normal 3" xfId="4" xr:uid="{00000000-0005-0000-0000-000004000000}"/>
    <cellStyle name="Normal 4" xfId="7" xr:uid="{00000000-0005-0000-0000-000005000000}"/>
    <cellStyle name="Porcentaje" xfId="2" builtinId="5"/>
    <cellStyle name="Porcentaje 2" xfId="3" xr:uid="{00000000-0005-0000-0000-000007000000}"/>
    <cellStyle name="Porcentaje 3" xfId="6" xr:uid="{00000000-0005-0000-0000-000008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4"/>
  <sheetViews>
    <sheetView showGridLines="0" topLeftCell="A10" zoomScaleNormal="100" workbookViewId="0">
      <selection activeCell="B2" sqref="B2:G5"/>
    </sheetView>
  </sheetViews>
  <sheetFormatPr baseColWidth="10" defaultColWidth="11" defaultRowHeight="15.6"/>
  <cols>
    <col min="1" max="1" width="5.59765625" style="29" customWidth="1"/>
    <col min="2" max="2" width="4.296875" style="29" customWidth="1"/>
    <col min="3" max="3" width="59.296875" style="29" customWidth="1"/>
    <col min="4" max="5" width="9" style="30" bestFit="1" customWidth="1"/>
    <col min="6" max="6" width="11.59765625" style="29" customWidth="1"/>
    <col min="7" max="7" width="13.19921875" style="29" customWidth="1"/>
    <col min="8" max="16384" width="11" style="29"/>
  </cols>
  <sheetData>
    <row r="1" spans="2:7" ht="25.05" customHeight="1"/>
    <row r="2" spans="2:7" ht="25.05" customHeight="1">
      <c r="B2" s="193" t="s">
        <v>33</v>
      </c>
      <c r="C2" s="193"/>
      <c r="D2" s="193"/>
      <c r="E2" s="193"/>
      <c r="F2" s="193"/>
      <c r="G2" s="193"/>
    </row>
    <row r="3" spans="2:7">
      <c r="B3" s="31"/>
      <c r="C3" s="31"/>
      <c r="D3" s="31"/>
      <c r="E3" s="31"/>
      <c r="F3" s="31"/>
      <c r="G3" s="31"/>
    </row>
    <row r="4" spans="2:7">
      <c r="B4" s="149" t="s">
        <v>18</v>
      </c>
      <c r="C4" s="131"/>
      <c r="D4" s="31"/>
      <c r="E4" s="31"/>
      <c r="F4" s="31"/>
      <c r="G4" s="31"/>
    </row>
    <row r="5" spans="2:7" s="32" customFormat="1" ht="37.950000000000003" customHeight="1">
      <c r="B5" s="128"/>
      <c r="C5" s="128"/>
      <c r="D5" s="23" t="s">
        <v>34</v>
      </c>
      <c r="E5" s="23" t="s">
        <v>35</v>
      </c>
      <c r="F5" s="23" t="s">
        <v>19</v>
      </c>
      <c r="G5" s="23" t="s">
        <v>175</v>
      </c>
    </row>
    <row r="6" spans="2:7" s="32" customFormat="1">
      <c r="D6" s="33"/>
      <c r="E6" s="33"/>
      <c r="F6" s="33"/>
      <c r="G6" s="31"/>
    </row>
    <row r="7" spans="2:7">
      <c r="B7" s="129" t="s">
        <v>20</v>
      </c>
      <c r="C7" s="129"/>
      <c r="D7" s="73">
        <f>SUM(D8:D11)</f>
        <v>440511</v>
      </c>
      <c r="E7" s="73">
        <f>SUM(E8:E11)</f>
        <v>558654</v>
      </c>
      <c r="F7" s="34">
        <f>((D7-E7)/E7)*100</f>
        <v>-21.147794520400819</v>
      </c>
      <c r="G7" s="56">
        <f>D7-E7</f>
        <v>-118143</v>
      </c>
    </row>
    <row r="8" spans="2:7">
      <c r="B8" s="66" t="s">
        <v>36</v>
      </c>
      <c r="C8" s="66"/>
      <c r="D8" s="76">
        <v>419524</v>
      </c>
      <c r="E8" s="76">
        <v>531861</v>
      </c>
      <c r="F8" s="35">
        <f>((D8-E8)/E8)*100</f>
        <v>-21.121496029977756</v>
      </c>
      <c r="G8" s="57">
        <f>D8-E8</f>
        <v>-112337</v>
      </c>
    </row>
    <row r="9" spans="2:7">
      <c r="B9" s="66" t="s">
        <v>21</v>
      </c>
      <c r="C9" s="66"/>
      <c r="D9" s="76">
        <v>9085</v>
      </c>
      <c r="E9" s="76">
        <v>13299</v>
      </c>
      <c r="F9" s="35">
        <f>((D9-E9)/E9)*100</f>
        <v>-31.686592976915556</v>
      </c>
      <c r="G9" s="57">
        <f>D9-E9</f>
        <v>-4214</v>
      </c>
    </row>
    <row r="10" spans="2:7">
      <c r="B10" s="66" t="s">
        <v>37</v>
      </c>
      <c r="C10" s="66"/>
      <c r="D10" s="76">
        <v>11750</v>
      </c>
      <c r="E10" s="76">
        <v>13258</v>
      </c>
      <c r="F10" s="35">
        <f>((D10-E10)/E10)*100</f>
        <v>-11.374264594961533</v>
      </c>
      <c r="G10" s="57">
        <f>D10-E10</f>
        <v>-1508</v>
      </c>
    </row>
    <row r="11" spans="2:7">
      <c r="B11" s="145" t="s">
        <v>22</v>
      </c>
      <c r="C11" s="66"/>
      <c r="D11" s="74">
        <v>152</v>
      </c>
      <c r="E11" s="74">
        <v>236</v>
      </c>
      <c r="F11" s="35">
        <f>((D11-E11)/E11)*100</f>
        <v>-35.593220338983052</v>
      </c>
      <c r="G11" s="57">
        <f>D11-E11</f>
        <v>-84</v>
      </c>
    </row>
    <row r="12" spans="2:7" s="32" customFormat="1" ht="6" customHeight="1">
      <c r="B12" s="57"/>
      <c r="C12" s="57"/>
      <c r="D12" s="74"/>
      <c r="E12" s="57"/>
      <c r="F12" s="35"/>
      <c r="G12" s="58"/>
    </row>
    <row r="13" spans="2:7">
      <c r="B13" s="129" t="s">
        <v>23</v>
      </c>
      <c r="C13" s="129"/>
      <c r="D13" s="73">
        <f>SUM(D14:D20)</f>
        <v>-398320</v>
      </c>
      <c r="E13" s="73">
        <f>SUM(E14:E20)</f>
        <v>-479811</v>
      </c>
      <c r="F13" s="34">
        <f t="shared" ref="F13:F31" si="0">((D13-E13)/E13)*100</f>
        <v>-16.983979108440614</v>
      </c>
      <c r="G13" s="56">
        <f t="shared" ref="G13:G30" si="1">D13-E13</f>
        <v>81491</v>
      </c>
    </row>
    <row r="14" spans="2:7">
      <c r="B14" s="145" t="s">
        <v>159</v>
      </c>
      <c r="C14" s="66"/>
      <c r="D14" s="76">
        <v>-195353</v>
      </c>
      <c r="E14" s="76">
        <v>-239339</v>
      </c>
      <c r="F14" s="35">
        <f>((D14-E14)/E14)*100</f>
        <v>-18.378116395572807</v>
      </c>
      <c r="G14" s="57">
        <f t="shared" si="1"/>
        <v>43986</v>
      </c>
    </row>
    <row r="15" spans="2:7">
      <c r="B15" s="145" t="s">
        <v>38</v>
      </c>
      <c r="C15" s="66"/>
      <c r="D15" s="76">
        <v>-13679</v>
      </c>
      <c r="E15" s="76">
        <v>-14481</v>
      </c>
      <c r="F15" s="35" t="s">
        <v>15</v>
      </c>
      <c r="G15" s="57">
        <f t="shared" ref="G15" si="2">D15-E15</f>
        <v>802</v>
      </c>
    </row>
    <row r="16" spans="2:7">
      <c r="B16" s="145" t="s">
        <v>24</v>
      </c>
      <c r="C16" s="66"/>
      <c r="D16" s="76">
        <v>-74699</v>
      </c>
      <c r="E16" s="76">
        <v>-113435</v>
      </c>
      <c r="F16" s="35" t="s">
        <v>16</v>
      </c>
      <c r="G16" s="57">
        <f t="shared" si="1"/>
        <v>38736</v>
      </c>
    </row>
    <row r="17" spans="2:7">
      <c r="B17" s="145" t="s">
        <v>25</v>
      </c>
      <c r="C17" s="66"/>
      <c r="D17" s="76">
        <v>-23845</v>
      </c>
      <c r="E17" s="76">
        <v>-25896</v>
      </c>
      <c r="F17" s="35">
        <f t="shared" si="0"/>
        <v>-7.9201421068890943</v>
      </c>
      <c r="G17" s="57">
        <f t="shared" si="1"/>
        <v>2051</v>
      </c>
    </row>
    <row r="18" spans="2:7">
      <c r="B18" s="147" t="s">
        <v>26</v>
      </c>
      <c r="C18" s="66"/>
      <c r="D18" s="76">
        <v>-46292</v>
      </c>
      <c r="E18" s="76">
        <v>-44745</v>
      </c>
      <c r="F18" s="35">
        <f t="shared" ref="F18" si="3">((D18-E18)/E18)*100</f>
        <v>3.4573695384959211</v>
      </c>
      <c r="G18" s="57">
        <f t="shared" ref="G18" si="4">D18-E18</f>
        <v>-1547</v>
      </c>
    </row>
    <row r="19" spans="2:7">
      <c r="B19" s="145" t="s">
        <v>27</v>
      </c>
      <c r="C19" s="66"/>
      <c r="D19" s="76">
        <v>-41267</v>
      </c>
      <c r="E19" s="76">
        <v>-40113</v>
      </c>
      <c r="F19" s="35">
        <f>((D19-E19)/E19)*100</f>
        <v>2.8768728342432626</v>
      </c>
      <c r="G19" s="57">
        <f>D19-E19</f>
        <v>-1154</v>
      </c>
    </row>
    <row r="20" spans="2:7">
      <c r="B20" s="145" t="s">
        <v>28</v>
      </c>
      <c r="C20" s="32"/>
      <c r="D20" s="74">
        <v>-3185</v>
      </c>
      <c r="E20" s="74">
        <v>-1802</v>
      </c>
      <c r="F20" s="35">
        <f>((D20-E20)/E20)*100</f>
        <v>76.748057713651491</v>
      </c>
      <c r="G20" s="57">
        <f>D20-E20</f>
        <v>-1383</v>
      </c>
    </row>
    <row r="21" spans="2:7" s="32" customFormat="1" ht="6" customHeight="1">
      <c r="B21" s="57"/>
      <c r="C21" s="57"/>
      <c r="D21" s="74"/>
      <c r="E21" s="57"/>
      <c r="F21" s="35"/>
      <c r="G21" s="58"/>
    </row>
    <row r="22" spans="2:7" s="32" customFormat="1">
      <c r="B22" s="129" t="s">
        <v>1</v>
      </c>
      <c r="C22" s="129"/>
      <c r="D22" s="69">
        <f>+D13+D7</f>
        <v>42191</v>
      </c>
      <c r="E22" s="69">
        <f>+E13+E7</f>
        <v>78843</v>
      </c>
      <c r="F22" s="34">
        <f t="shared" si="0"/>
        <v>-46.48732290755045</v>
      </c>
      <c r="G22" s="56">
        <f t="shared" si="1"/>
        <v>-36652</v>
      </c>
    </row>
    <row r="23" spans="2:7" s="32" customFormat="1">
      <c r="B23" s="148" t="s">
        <v>39</v>
      </c>
      <c r="C23" s="29"/>
      <c r="D23" s="76">
        <v>-16107</v>
      </c>
      <c r="E23" s="76">
        <v>-14855</v>
      </c>
      <c r="F23" s="35">
        <f t="shared" si="0"/>
        <v>8.4281386738471902</v>
      </c>
      <c r="G23" s="57">
        <f t="shared" si="1"/>
        <v>-1252</v>
      </c>
    </row>
    <row r="24" spans="2:7" s="32" customFormat="1" ht="6" customHeight="1">
      <c r="B24" s="57"/>
      <c r="C24" s="57"/>
      <c r="D24" s="74"/>
      <c r="E24" s="57"/>
      <c r="F24" s="35"/>
      <c r="G24" s="58"/>
    </row>
    <row r="25" spans="2:7" ht="16.05" customHeight="1">
      <c r="B25" s="129" t="s">
        <v>2</v>
      </c>
      <c r="C25" s="129"/>
      <c r="D25" s="73">
        <f>D22+D23</f>
        <v>26084</v>
      </c>
      <c r="E25" s="73">
        <f>E22+E23</f>
        <v>63988</v>
      </c>
      <c r="F25" s="34" t="s">
        <v>14</v>
      </c>
      <c r="G25" s="56">
        <f t="shared" si="1"/>
        <v>-37904</v>
      </c>
    </row>
    <row r="26" spans="2:7" ht="16.05" customHeight="1">
      <c r="B26" s="150" t="s">
        <v>42</v>
      </c>
      <c r="C26" s="130"/>
      <c r="D26" s="74">
        <v>-4760</v>
      </c>
      <c r="E26" s="74">
        <v>-1134</v>
      </c>
      <c r="F26" s="35">
        <f t="shared" ref="F26:F27" si="5">((D26-E26)/E26)*100</f>
        <v>319.75308641975306</v>
      </c>
      <c r="G26" s="57">
        <f t="shared" si="1"/>
        <v>-3626</v>
      </c>
    </row>
    <row r="27" spans="2:7">
      <c r="B27" s="150" t="s">
        <v>29</v>
      </c>
      <c r="D27" s="75">
        <v>741</v>
      </c>
      <c r="E27" s="75">
        <v>333</v>
      </c>
      <c r="F27" s="35">
        <f t="shared" si="5"/>
        <v>122.52252252252251</v>
      </c>
      <c r="G27" s="57">
        <f>D27-E27</f>
        <v>408</v>
      </c>
    </row>
    <row r="28" spans="2:7">
      <c r="B28" s="29" t="s">
        <v>10</v>
      </c>
      <c r="D28" s="76">
        <v>-253</v>
      </c>
      <c r="E28" s="76">
        <v>-1013</v>
      </c>
      <c r="F28" s="35">
        <f>((D28-E28)/E28)*100</f>
        <v>-75.024679170779862</v>
      </c>
      <c r="G28" s="57">
        <f t="shared" si="1"/>
        <v>760</v>
      </c>
    </row>
    <row r="29" spans="2:7" s="32" customFormat="1" ht="6" customHeight="1">
      <c r="B29" s="57"/>
      <c r="C29" s="57"/>
      <c r="D29" s="74"/>
      <c r="E29" s="57"/>
      <c r="F29" s="35"/>
      <c r="G29" s="58"/>
    </row>
    <row r="30" spans="2:7">
      <c r="B30" s="129" t="s">
        <v>30</v>
      </c>
      <c r="C30" s="129"/>
      <c r="D30" s="73">
        <f>SUM(D25:D28)</f>
        <v>21812</v>
      </c>
      <c r="E30" s="73">
        <f>SUM(E25:E28)</f>
        <v>62174</v>
      </c>
      <c r="F30" s="34" t="s">
        <v>17</v>
      </c>
      <c r="G30" s="56">
        <f t="shared" si="1"/>
        <v>-40362</v>
      </c>
    </row>
    <row r="31" spans="2:7">
      <c r="B31" s="149" t="s">
        <v>31</v>
      </c>
      <c r="D31" s="76">
        <v>-4060</v>
      </c>
      <c r="E31" s="76">
        <v>-11885</v>
      </c>
      <c r="F31" s="35">
        <f t="shared" si="0"/>
        <v>-65.839293226756411</v>
      </c>
      <c r="G31" s="57">
        <f>D31-E31</f>
        <v>7825</v>
      </c>
    </row>
    <row r="32" spans="2:7" s="32" customFormat="1" ht="6" customHeight="1">
      <c r="B32" s="57"/>
      <c r="C32" s="57"/>
      <c r="D32" s="74"/>
      <c r="E32" s="57"/>
      <c r="F32" s="35"/>
      <c r="G32" s="58"/>
    </row>
    <row r="33" spans="2:7">
      <c r="B33" s="129" t="s">
        <v>40</v>
      </c>
      <c r="C33" s="129"/>
      <c r="D33" s="73">
        <f>D30+D31</f>
        <v>17752</v>
      </c>
      <c r="E33" s="73">
        <f>E30+E31</f>
        <v>50289</v>
      </c>
      <c r="F33" s="34">
        <f>((D33-E33)/E33)*100</f>
        <v>-64.700033804609362</v>
      </c>
      <c r="G33" s="56">
        <f>D33-E33</f>
        <v>-32537</v>
      </c>
    </row>
    <row r="34" spans="2:7">
      <c r="D34" s="116"/>
    </row>
    <row r="35" spans="2:7">
      <c r="B35" s="129" t="s">
        <v>32</v>
      </c>
      <c r="C35" s="126"/>
      <c r="D35" s="73">
        <v>-1213</v>
      </c>
      <c r="E35" s="73">
        <v>-3996</v>
      </c>
      <c r="F35" s="34">
        <f>((D35-E35)/E35)*100</f>
        <v>-69.644644644644643</v>
      </c>
      <c r="G35" s="56">
        <f>D35-E35</f>
        <v>2783</v>
      </c>
    </row>
    <row r="36" spans="2:7">
      <c r="B36" s="115"/>
      <c r="D36" s="116"/>
      <c r="F36" s="67"/>
    </row>
    <row r="37" spans="2:7" ht="17.399999999999999">
      <c r="B37" s="178" t="s">
        <v>41</v>
      </c>
      <c r="C37" s="127"/>
      <c r="D37" s="179">
        <f>+D35+D33</f>
        <v>16539</v>
      </c>
      <c r="E37" s="179">
        <f>+E35+E33</f>
        <v>46293</v>
      </c>
      <c r="F37" s="180">
        <f>((D37-E37)/E37)*100</f>
        <v>-64.273216252997216</v>
      </c>
      <c r="G37" s="181">
        <f>D37-E37</f>
        <v>-29754</v>
      </c>
    </row>
    <row r="38" spans="2:7">
      <c r="F38" s="67"/>
    </row>
    <row r="39" spans="2:7">
      <c r="F39" s="67"/>
    </row>
    <row r="40" spans="2:7">
      <c r="F40" s="67"/>
    </row>
    <row r="41" spans="2:7">
      <c r="F41" s="67"/>
    </row>
    <row r="42" spans="2:7">
      <c r="F42" s="67"/>
    </row>
    <row r="43" spans="2:7">
      <c r="F43" s="67"/>
    </row>
    <row r="44" spans="2:7">
      <c r="F44" s="67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23"/>
  <sheetViews>
    <sheetView showGridLines="0" zoomScale="80" zoomScaleNormal="80" workbookViewId="0">
      <selection activeCell="I26" sqref="I26"/>
    </sheetView>
  </sheetViews>
  <sheetFormatPr baseColWidth="10" defaultColWidth="11" defaultRowHeight="15.6"/>
  <cols>
    <col min="1" max="1" width="5.59765625" style="3" customWidth="1"/>
    <col min="2" max="2" width="39" style="3" customWidth="1"/>
    <col min="3" max="3" width="7.796875" style="3" bestFit="1" customWidth="1"/>
    <col min="4" max="4" width="7.796875" style="3" customWidth="1"/>
    <col min="5" max="5" width="10" style="3" customWidth="1"/>
    <col min="6" max="6" width="2.69921875" style="3" customWidth="1"/>
    <col min="7" max="8" width="7.796875" style="3" bestFit="1" customWidth="1"/>
    <col min="9" max="9" width="10" style="3" customWidth="1"/>
    <col min="10" max="10" width="2.69921875" style="3" customWidth="1"/>
    <col min="11" max="12" width="7.796875" style="3" bestFit="1" customWidth="1"/>
    <col min="13" max="13" width="10" style="3" customWidth="1"/>
    <col min="14" max="14" width="2.69921875" style="3" customWidth="1"/>
    <col min="15" max="15" width="7.796875" style="3" customWidth="1"/>
    <col min="16" max="16" width="8.296875" style="3" customWidth="1"/>
    <col min="17" max="17" width="9.796875" style="3" customWidth="1"/>
    <col min="18" max="18" width="2.69921875" style="3" customWidth="1"/>
    <col min="19" max="19" width="7.796875" style="3" bestFit="1" customWidth="1"/>
    <col min="20" max="20" width="10.59765625" style="3" bestFit="1" customWidth="1"/>
    <col min="21" max="21" width="10.09765625" style="3" customWidth="1"/>
    <col min="22" max="22" width="2.69921875" style="3" customWidth="1"/>
    <col min="23" max="16384" width="11" style="3"/>
  </cols>
  <sheetData>
    <row r="1" spans="2:25" ht="25.05" customHeight="1"/>
    <row r="2" spans="2:25" ht="25.05" customHeight="1">
      <c r="B2" s="196" t="s">
        <v>49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2:25" ht="15.75" customHeight="1"/>
    <row r="4" spans="2:25" ht="15.75" customHeight="1">
      <c r="B4" s="152" t="s">
        <v>18</v>
      </c>
    </row>
    <row r="5" spans="2:25" ht="36" customHeight="1">
      <c r="C5" s="197" t="s">
        <v>51</v>
      </c>
      <c r="D5" s="196"/>
      <c r="E5" s="196"/>
      <c r="F5" s="173"/>
      <c r="G5" s="197" t="s">
        <v>52</v>
      </c>
      <c r="H5" s="196"/>
      <c r="I5" s="196"/>
      <c r="J5" s="173"/>
      <c r="K5" s="197" t="s">
        <v>53</v>
      </c>
      <c r="L5" s="196"/>
      <c r="M5" s="196"/>
      <c r="N5" s="173"/>
      <c r="O5" s="196" t="s">
        <v>50</v>
      </c>
      <c r="P5" s="196"/>
      <c r="Q5" s="196"/>
      <c r="R5" s="173"/>
      <c r="S5" s="196" t="s">
        <v>43</v>
      </c>
      <c r="T5" s="196"/>
      <c r="U5" s="196"/>
      <c r="V5" s="173"/>
      <c r="W5" s="196" t="s">
        <v>44</v>
      </c>
      <c r="X5" s="196"/>
      <c r="Y5" s="196"/>
    </row>
    <row r="6" spans="2:25" ht="15.75" customHeight="1">
      <c r="C6" s="16"/>
      <c r="D6" s="16"/>
      <c r="E6" s="16"/>
      <c r="F6" s="173"/>
      <c r="G6" s="16"/>
      <c r="H6" s="16"/>
      <c r="I6" s="16"/>
      <c r="J6" s="173"/>
      <c r="K6" s="16"/>
      <c r="L6" s="16"/>
      <c r="M6" s="16"/>
      <c r="N6" s="173"/>
      <c r="O6" s="13"/>
      <c r="P6" s="13"/>
      <c r="Q6" s="13"/>
      <c r="R6" s="173"/>
      <c r="S6" s="16"/>
      <c r="T6" s="16"/>
      <c r="U6" s="16"/>
      <c r="V6" s="173"/>
      <c r="W6" s="13"/>
      <c r="X6" s="13"/>
      <c r="Y6" s="13"/>
    </row>
    <row r="7" spans="2:25" ht="15.75" customHeight="1">
      <c r="B7" s="9"/>
      <c r="C7" s="194" t="s">
        <v>34</v>
      </c>
      <c r="D7" s="194" t="s">
        <v>35</v>
      </c>
      <c r="E7" s="22" t="s">
        <v>45</v>
      </c>
      <c r="F7" s="174"/>
      <c r="G7" s="194" t="s">
        <v>34</v>
      </c>
      <c r="H7" s="194" t="s">
        <v>35</v>
      </c>
      <c r="I7" s="22" t="s">
        <v>45</v>
      </c>
      <c r="J7" s="174"/>
      <c r="K7" s="194" t="s">
        <v>34</v>
      </c>
      <c r="L7" s="194" t="s">
        <v>35</v>
      </c>
      <c r="M7" s="22" t="s">
        <v>45</v>
      </c>
      <c r="N7" s="174"/>
      <c r="O7" s="194" t="s">
        <v>34</v>
      </c>
      <c r="P7" s="194" t="s">
        <v>35</v>
      </c>
      <c r="Q7" s="22" t="s">
        <v>45</v>
      </c>
      <c r="R7" s="174"/>
      <c r="S7" s="194" t="s">
        <v>34</v>
      </c>
      <c r="T7" s="194" t="s">
        <v>35</v>
      </c>
      <c r="U7" s="22" t="s">
        <v>45</v>
      </c>
      <c r="V7" s="174"/>
      <c r="W7" s="194" t="s">
        <v>34</v>
      </c>
      <c r="X7" s="194" t="s">
        <v>35</v>
      </c>
      <c r="Y7" s="22" t="s">
        <v>45</v>
      </c>
    </row>
    <row r="8" spans="2:25" ht="15.75" customHeight="1">
      <c r="B8" s="9"/>
      <c r="C8" s="195"/>
      <c r="D8" s="195"/>
      <c r="E8" s="22" t="s">
        <v>4</v>
      </c>
      <c r="F8" s="174"/>
      <c r="G8" s="195"/>
      <c r="H8" s="195"/>
      <c r="I8" s="22" t="s">
        <v>4</v>
      </c>
      <c r="J8" s="174"/>
      <c r="K8" s="195"/>
      <c r="L8" s="195"/>
      <c r="M8" s="22" t="s">
        <v>4</v>
      </c>
      <c r="N8" s="174"/>
      <c r="O8" s="195"/>
      <c r="P8" s="195"/>
      <c r="Q8" s="22" t="s">
        <v>4</v>
      </c>
      <c r="R8" s="174"/>
      <c r="S8" s="195"/>
      <c r="T8" s="195"/>
      <c r="U8" s="22" t="s">
        <v>4</v>
      </c>
      <c r="V8" s="174"/>
      <c r="W8" s="195"/>
      <c r="X8" s="195"/>
      <c r="Y8" s="22" t="s">
        <v>4</v>
      </c>
    </row>
    <row r="9" spans="2:25" ht="15.75" customHeight="1">
      <c r="B9" s="175"/>
      <c r="C9" s="176"/>
      <c r="D9" s="176"/>
      <c r="E9" s="175"/>
      <c r="F9" s="175"/>
      <c r="G9" s="175"/>
      <c r="H9" s="175"/>
      <c r="I9" s="175"/>
      <c r="J9" s="175"/>
      <c r="K9" s="175"/>
      <c r="L9" s="175"/>
      <c r="M9" s="175"/>
      <c r="N9" s="175"/>
      <c r="R9" s="175"/>
      <c r="S9" s="175"/>
      <c r="T9" s="175"/>
      <c r="U9" s="175"/>
      <c r="V9" s="175"/>
    </row>
    <row r="10" spans="2:25" ht="15.75" customHeight="1">
      <c r="B10" s="10" t="s">
        <v>54</v>
      </c>
      <c r="C10" s="77">
        <v>274260</v>
      </c>
      <c r="D10" s="77">
        <v>353085</v>
      </c>
      <c r="E10" s="78">
        <f>(C10-D10)/D10*100</f>
        <v>-22.324652704023109</v>
      </c>
      <c r="F10" s="78"/>
      <c r="G10" s="77">
        <v>109157</v>
      </c>
      <c r="H10" s="77">
        <v>146145</v>
      </c>
      <c r="I10" s="78">
        <f>(G10-H10)/H10*100</f>
        <v>-25.309110814601937</v>
      </c>
      <c r="J10" s="78"/>
      <c r="K10" s="77">
        <v>36107</v>
      </c>
      <c r="L10" s="77">
        <v>32631</v>
      </c>
      <c r="M10" s="78">
        <f>(K10-L10)/L10*100</f>
        <v>10.652447059544604</v>
      </c>
      <c r="N10" s="78"/>
      <c r="O10" s="70">
        <f>SUM(C10+G10+K10)</f>
        <v>419524</v>
      </c>
      <c r="P10" s="70">
        <f>SUM(D10+H10+L10)</f>
        <v>531861</v>
      </c>
      <c r="Q10" s="78">
        <f>(O10-P10)/P10*100</f>
        <v>-21.121496029977756</v>
      </c>
      <c r="R10" s="78"/>
      <c r="S10" s="79" t="s">
        <v>8</v>
      </c>
      <c r="T10" s="79" t="s">
        <v>8</v>
      </c>
      <c r="U10" s="79" t="s">
        <v>8</v>
      </c>
      <c r="V10" s="78"/>
      <c r="W10" s="70">
        <f>SUM(O10)</f>
        <v>419524</v>
      </c>
      <c r="X10" s="70">
        <f>SUM(P10)</f>
        <v>531861</v>
      </c>
      <c r="Y10" s="78">
        <f>(W10-X10)/X10*100</f>
        <v>-21.121496029977756</v>
      </c>
    </row>
    <row r="11" spans="2:25" ht="6" customHeight="1">
      <c r="B11" s="175"/>
      <c r="C11" s="53"/>
      <c r="D11" s="53"/>
      <c r="E11" s="84"/>
      <c r="F11" s="177"/>
      <c r="G11" s="94"/>
      <c r="H11" s="94"/>
      <c r="I11" s="84"/>
      <c r="J11" s="177"/>
      <c r="K11" s="94"/>
      <c r="L11" s="94"/>
      <c r="M11" s="84"/>
      <c r="N11" s="177"/>
      <c r="O11" s="80"/>
      <c r="P11" s="80"/>
      <c r="Q11" s="84"/>
      <c r="R11" s="177"/>
      <c r="S11" s="84"/>
      <c r="T11" s="84"/>
      <c r="U11" s="84"/>
      <c r="V11" s="177"/>
      <c r="W11" s="80"/>
      <c r="X11" s="80"/>
      <c r="Y11" s="84"/>
    </row>
    <row r="12" spans="2:25" s="4" customFormat="1" ht="15.75" customHeight="1">
      <c r="B12" s="10" t="s">
        <v>1</v>
      </c>
      <c r="C12" s="81">
        <v>38022</v>
      </c>
      <c r="D12" s="81">
        <v>67003</v>
      </c>
      <c r="E12" s="82">
        <f>(C12-D12)/D12*100</f>
        <v>-43.253287166246288</v>
      </c>
      <c r="F12" s="83"/>
      <c r="G12" s="81">
        <v>6860</v>
      </c>
      <c r="H12" s="81">
        <v>11061</v>
      </c>
      <c r="I12" s="65">
        <f>(G12-H12)/H12*100</f>
        <v>-37.980291112919268</v>
      </c>
      <c r="J12" s="83"/>
      <c r="K12" s="81">
        <v>342</v>
      </c>
      <c r="L12" s="81">
        <v>2345</v>
      </c>
      <c r="M12" s="65">
        <f>(K12-L12)/L12*100</f>
        <v>-85.41577825159915</v>
      </c>
      <c r="N12" s="83"/>
      <c r="O12" s="81">
        <f>+C12+G12+K12</f>
        <v>45224</v>
      </c>
      <c r="P12" s="81">
        <f>+D12+H12+L12</f>
        <v>80409</v>
      </c>
      <c r="Q12" s="65">
        <f>(O12-P12)/P12*100</f>
        <v>-43.757539578902858</v>
      </c>
      <c r="R12" s="83"/>
      <c r="S12" s="71">
        <v>-3033</v>
      </c>
      <c r="T12" s="71">
        <v>-1566</v>
      </c>
      <c r="U12" s="65">
        <f>(S12-T12)/T12*100</f>
        <v>93.678160919540232</v>
      </c>
      <c r="V12" s="83"/>
      <c r="W12" s="81">
        <f>+O12+S12</f>
        <v>42191</v>
      </c>
      <c r="X12" s="81">
        <f>+P12+T12</f>
        <v>78843</v>
      </c>
      <c r="Y12" s="65">
        <f>(W12-X12)/X12*100</f>
        <v>-46.48732290755045</v>
      </c>
    </row>
    <row r="13" spans="2:25" ht="15.75" customHeight="1">
      <c r="B13" s="152" t="s">
        <v>46</v>
      </c>
      <c r="C13" s="80">
        <v>-10909</v>
      </c>
      <c r="D13" s="80">
        <v>-9583</v>
      </c>
      <c r="E13" s="84">
        <f>(C13-D13)/D13*100</f>
        <v>13.837003026192216</v>
      </c>
      <c r="F13" s="177"/>
      <c r="G13" s="80">
        <v>-3264</v>
      </c>
      <c r="H13" s="80">
        <v>-3309</v>
      </c>
      <c r="I13" s="84">
        <f>(G13-H13)/H13*100</f>
        <v>-1.3599274705349047</v>
      </c>
      <c r="J13" s="177"/>
      <c r="K13" s="80">
        <v>-1934</v>
      </c>
      <c r="L13" s="80">
        <v>-1963</v>
      </c>
      <c r="M13" s="84">
        <f>(K13-L13)/L13*100</f>
        <v>-1.4773306164034641</v>
      </c>
      <c r="N13" s="177"/>
      <c r="O13" s="81">
        <f>+C13+G13+K13</f>
        <v>-16107</v>
      </c>
      <c r="P13" s="81">
        <f>+D13+H13+L13</f>
        <v>-14855</v>
      </c>
      <c r="Q13" s="65">
        <f>(O13-P13)/P13*100</f>
        <v>8.4281386738471902</v>
      </c>
      <c r="R13" s="177"/>
      <c r="S13" s="84" t="s">
        <v>8</v>
      </c>
      <c r="T13" s="84" t="s">
        <v>8</v>
      </c>
      <c r="U13" s="65" t="s">
        <v>8</v>
      </c>
      <c r="V13" s="177"/>
      <c r="W13" s="81">
        <f>O13</f>
        <v>-16107</v>
      </c>
      <c r="X13" s="81">
        <f>P13</f>
        <v>-14855</v>
      </c>
      <c r="Y13" s="65">
        <f>(W13-X13)/X13*100</f>
        <v>8.4281386738471902</v>
      </c>
    </row>
    <row r="14" spans="2:25" ht="6" customHeight="1">
      <c r="B14" s="175"/>
      <c r="C14" s="53"/>
      <c r="D14" s="53"/>
      <c r="E14" s="84"/>
      <c r="F14" s="177"/>
      <c r="G14" s="94"/>
      <c r="H14" s="94"/>
      <c r="I14" s="84"/>
      <c r="J14" s="177"/>
      <c r="K14" s="94"/>
      <c r="L14" s="94"/>
      <c r="M14" s="84"/>
      <c r="N14" s="177"/>
      <c r="O14" s="80"/>
      <c r="P14" s="80"/>
      <c r="Q14" s="84"/>
      <c r="R14" s="177"/>
      <c r="S14" s="84"/>
      <c r="T14" s="84"/>
      <c r="U14" s="84"/>
      <c r="V14" s="177"/>
      <c r="W14" s="80"/>
      <c r="X14" s="80"/>
      <c r="Y14" s="84"/>
    </row>
    <row r="15" spans="2:25" s="4" customFormat="1" ht="15.75" customHeight="1">
      <c r="B15" s="10" t="s">
        <v>2</v>
      </c>
      <c r="C15" s="77">
        <f>+C12+C13</f>
        <v>27113</v>
      </c>
      <c r="D15" s="77">
        <f>+D12+D13</f>
        <v>57420</v>
      </c>
      <c r="E15" s="82">
        <f>(C15-D15)/D15*100</f>
        <v>-52.781260884709155</v>
      </c>
      <c r="F15" s="83"/>
      <c r="G15" s="77">
        <f>+G12+G13</f>
        <v>3596</v>
      </c>
      <c r="H15" s="77">
        <f>+H12+H13</f>
        <v>7752</v>
      </c>
      <c r="I15" s="65">
        <f>(G15-H15)/H15*100</f>
        <v>-53.611971104231174</v>
      </c>
      <c r="J15" s="83"/>
      <c r="K15" s="77">
        <f>+K12+K13</f>
        <v>-1592</v>
      </c>
      <c r="L15" s="77">
        <f>+L12+L13</f>
        <v>382</v>
      </c>
      <c r="M15" s="65">
        <f>(K15-L15)/L15*100</f>
        <v>-516.75392670157066</v>
      </c>
      <c r="N15" s="83"/>
      <c r="O15" s="81">
        <f>+C15+G15+K15</f>
        <v>29117</v>
      </c>
      <c r="P15" s="81">
        <f>+D15+H15+L15</f>
        <v>65554</v>
      </c>
      <c r="Q15" s="65">
        <f>(O15-P15)/P15*100</f>
        <v>-55.583183329773924</v>
      </c>
      <c r="R15" s="83"/>
      <c r="S15" s="77">
        <v>-3033</v>
      </c>
      <c r="T15" s="71">
        <v>-1566</v>
      </c>
      <c r="U15" s="65">
        <f>(S15-T15)/T15*100</f>
        <v>93.678160919540232</v>
      </c>
      <c r="V15" s="83"/>
      <c r="W15" s="81">
        <f>O15+S15</f>
        <v>26084</v>
      </c>
      <c r="X15" s="81">
        <f>P15+T15</f>
        <v>63988</v>
      </c>
      <c r="Y15" s="65">
        <f>(W15-X15)/X15*100</f>
        <v>-59.236106770019383</v>
      </c>
    </row>
    <row r="16" spans="2:25" s="4" customFormat="1" ht="15.75" customHeight="1">
      <c r="B16" s="9"/>
      <c r="C16" s="77"/>
      <c r="D16" s="77"/>
      <c r="E16" s="82"/>
      <c r="F16" s="83"/>
      <c r="G16" s="77"/>
      <c r="H16" s="77"/>
      <c r="I16" s="65"/>
      <c r="J16" s="83"/>
      <c r="K16" s="77"/>
      <c r="L16" s="77"/>
      <c r="M16" s="65"/>
      <c r="N16" s="83"/>
      <c r="O16" s="81"/>
      <c r="P16" s="81"/>
      <c r="Q16" s="65"/>
      <c r="R16" s="83"/>
      <c r="S16" s="71"/>
      <c r="T16" s="71"/>
      <c r="U16" s="65"/>
      <c r="V16" s="83"/>
      <c r="W16" s="81"/>
      <c r="X16" s="81"/>
      <c r="Y16" s="65"/>
    </row>
    <row r="17" spans="2:25" ht="15.75" customHeight="1">
      <c r="B17" s="175"/>
      <c r="C17" s="94"/>
      <c r="D17" s="94"/>
      <c r="E17" s="84"/>
      <c r="F17" s="177"/>
      <c r="G17" s="94"/>
      <c r="H17" s="94"/>
      <c r="I17" s="84"/>
      <c r="J17" s="177"/>
      <c r="K17" s="94"/>
      <c r="L17" s="94"/>
      <c r="M17" s="84"/>
      <c r="N17" s="177"/>
      <c r="O17" s="80"/>
      <c r="P17" s="80"/>
      <c r="Q17" s="84"/>
      <c r="R17" s="177"/>
      <c r="S17" s="84"/>
      <c r="T17" s="84"/>
      <c r="U17" s="84"/>
      <c r="V17" s="177"/>
      <c r="W17" s="80"/>
      <c r="X17" s="80"/>
      <c r="Y17" s="84"/>
    </row>
    <row r="18" spans="2:25" ht="15.75" customHeight="1">
      <c r="B18" s="10" t="s">
        <v>47</v>
      </c>
      <c r="C18" s="81">
        <v>347894</v>
      </c>
      <c r="D18" s="81">
        <v>367588</v>
      </c>
      <c r="E18" s="65">
        <f>(C18-D18)/D18*100</f>
        <v>-5.3576286494662497</v>
      </c>
      <c r="F18" s="177"/>
      <c r="G18" s="70">
        <v>166611</v>
      </c>
      <c r="H18" s="70">
        <v>194872</v>
      </c>
      <c r="I18" s="65">
        <f>(G18-H18)/H18*100</f>
        <v>-14.502339997536845</v>
      </c>
      <c r="J18" s="177"/>
      <c r="K18" s="70">
        <v>86477</v>
      </c>
      <c r="L18" s="70">
        <v>77285</v>
      </c>
      <c r="M18" s="65">
        <f>(K18-L18)/L18*100</f>
        <v>11.893640421815359</v>
      </c>
      <c r="N18" s="177"/>
      <c r="O18" s="70">
        <f>SUM(C18+G18+K18)</f>
        <v>600982</v>
      </c>
      <c r="P18" s="70">
        <f>SUM(D18+H18+L18)</f>
        <v>639745</v>
      </c>
      <c r="Q18" s="65">
        <f>(O18-P18)/P18*100</f>
        <v>-6.0591329357790995</v>
      </c>
      <c r="R18" s="177"/>
      <c r="S18" s="79" t="s">
        <v>8</v>
      </c>
      <c r="T18" s="79" t="s">
        <v>8</v>
      </c>
      <c r="U18" s="79" t="s">
        <v>8</v>
      </c>
      <c r="V18" s="177"/>
      <c r="W18" s="70">
        <f>O18</f>
        <v>600982</v>
      </c>
      <c r="X18" s="70">
        <f>P18</f>
        <v>639745</v>
      </c>
      <c r="Y18" s="65">
        <f>(W18-X18)/X18*100</f>
        <v>-6.0591329357790995</v>
      </c>
    </row>
    <row r="19" spans="2:25" ht="6" customHeight="1">
      <c r="B19" s="175"/>
      <c r="C19" s="53"/>
      <c r="D19" s="53"/>
      <c r="E19" s="84"/>
      <c r="F19" s="177"/>
      <c r="G19" s="94"/>
      <c r="H19" s="94"/>
      <c r="I19" s="84"/>
      <c r="J19" s="177"/>
      <c r="K19" s="94"/>
      <c r="L19" s="94"/>
      <c r="M19" s="84"/>
      <c r="N19" s="177"/>
      <c r="O19" s="80"/>
      <c r="P19" s="80"/>
      <c r="Q19" s="84"/>
      <c r="R19" s="177"/>
      <c r="S19" s="84"/>
      <c r="T19" s="84"/>
      <c r="U19" s="84"/>
      <c r="V19" s="177"/>
      <c r="W19" s="80"/>
      <c r="X19" s="80"/>
      <c r="Y19" s="84"/>
    </row>
    <row r="20" spans="2:25" ht="15.75" customHeight="1">
      <c r="B20" s="10" t="s">
        <v>48</v>
      </c>
      <c r="C20" s="81">
        <v>9003</v>
      </c>
      <c r="D20" s="81">
        <v>14487</v>
      </c>
      <c r="E20" s="65">
        <f>(C20-D20)/D20*100</f>
        <v>-37.85462828743011</v>
      </c>
      <c r="F20" s="177"/>
      <c r="G20" s="81">
        <v>2390</v>
      </c>
      <c r="H20" s="81">
        <v>2535</v>
      </c>
      <c r="I20" s="65">
        <f>(G20-H20)/H20*100</f>
        <v>-5.7199211045364891</v>
      </c>
      <c r="J20" s="177"/>
      <c r="K20" s="81">
        <v>2646</v>
      </c>
      <c r="L20" s="81">
        <v>8505</v>
      </c>
      <c r="M20" s="65">
        <f t="shared" ref="M20" si="0">(K20-L20)/L20*100</f>
        <v>-68.888888888888886</v>
      </c>
      <c r="N20" s="177"/>
      <c r="O20" s="70">
        <f>SUM(C20+G20+K20)</f>
        <v>14039</v>
      </c>
      <c r="P20" s="70">
        <f>SUM(D20+H20+L20)</f>
        <v>25527</v>
      </c>
      <c r="Q20" s="65">
        <f>(O20-P20)/P20*100</f>
        <v>-45.003329807654637</v>
      </c>
      <c r="R20" s="177"/>
      <c r="S20" s="79" t="s">
        <v>8</v>
      </c>
      <c r="T20" s="79" t="s">
        <v>8</v>
      </c>
      <c r="U20" s="79" t="s">
        <v>8</v>
      </c>
      <c r="V20" s="177"/>
      <c r="W20" s="70">
        <f>O20</f>
        <v>14039</v>
      </c>
      <c r="X20" s="70">
        <f>P20</f>
        <v>25527</v>
      </c>
      <c r="Y20" s="65">
        <f>(W20-X20)/X20*100</f>
        <v>-45.003329807654637</v>
      </c>
    </row>
    <row r="21" spans="2:25" ht="6" customHeight="1">
      <c r="B21" s="175"/>
      <c r="C21" s="53"/>
      <c r="D21" s="53"/>
      <c r="E21" s="84"/>
      <c r="F21" s="177"/>
      <c r="G21" s="94"/>
      <c r="H21" s="94"/>
      <c r="I21" s="84"/>
      <c r="J21" s="177"/>
      <c r="K21" s="94"/>
      <c r="L21" s="94"/>
      <c r="M21" s="84"/>
      <c r="N21" s="177"/>
      <c r="O21" s="80"/>
      <c r="P21" s="80"/>
      <c r="Q21" s="84"/>
      <c r="R21" s="177"/>
      <c r="S21" s="84"/>
      <c r="T21" s="84"/>
      <c r="U21" s="84"/>
      <c r="V21" s="177"/>
      <c r="W21" s="80"/>
      <c r="X21" s="80"/>
      <c r="Y21" s="84"/>
    </row>
    <row r="22" spans="2:25" s="4" customFormat="1" ht="15.75" customHeight="1">
      <c r="B22" s="10" t="s">
        <v>55</v>
      </c>
      <c r="C22" s="182">
        <f>(C12/C10)*100</f>
        <v>13.863487201925182</v>
      </c>
      <c r="D22" s="182">
        <f>(D12/D10)*100</f>
        <v>18.976450429783196</v>
      </c>
      <c r="E22" s="65">
        <f>(C22-D22)/D22*100</f>
        <v>-26.943728210800217</v>
      </c>
      <c r="F22" s="183"/>
      <c r="G22" s="78">
        <f>(G12/G10)*100</f>
        <v>6.2845259580237638</v>
      </c>
      <c r="H22" s="78">
        <f>(H12/H10)*100</f>
        <v>7.5685107256491841</v>
      </c>
      <c r="I22" s="184">
        <f>(G22-H22)/H22*100</f>
        <v>-16.964827218571291</v>
      </c>
      <c r="J22" s="78"/>
      <c r="K22" s="78">
        <f>(K12/K10)*100</f>
        <v>0.94718475641842304</v>
      </c>
      <c r="L22" s="78">
        <f>(L12/L10)*100</f>
        <v>7.1864178235420306</v>
      </c>
      <c r="M22" s="184">
        <f>(K22-L22)/L22*100</f>
        <v>-86.819792841496991</v>
      </c>
      <c r="N22" s="78"/>
      <c r="O22" s="78">
        <f>((O12)/O10)*100</f>
        <v>10.779836195307062</v>
      </c>
      <c r="P22" s="78">
        <f>((P12)/P10)*100</f>
        <v>15.118423798699284</v>
      </c>
      <c r="Q22" s="184">
        <f>(O22-P22)/P22*100</f>
        <v>-28.697354044047191</v>
      </c>
      <c r="R22" s="78"/>
      <c r="S22" s="79" t="s">
        <v>8</v>
      </c>
      <c r="T22" s="79" t="s">
        <v>8</v>
      </c>
      <c r="U22" s="79" t="s">
        <v>8</v>
      </c>
      <c r="V22" s="78"/>
      <c r="W22" s="78">
        <f>((W12+AA12)/W10)*100</f>
        <v>10.056873980987977</v>
      </c>
      <c r="X22" s="78">
        <f>((X12+AB12)/X10)*100</f>
        <v>14.823985966258101</v>
      </c>
      <c r="Y22" s="184">
        <f>(W22-X22)/X22*100</f>
        <v>-32.158098342246667</v>
      </c>
    </row>
    <row r="23" spans="2:25">
      <c r="C23" s="80"/>
      <c r="D23" s="80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</row>
  </sheetData>
  <mergeCells count="19">
    <mergeCell ref="B2:Y2"/>
    <mergeCell ref="C5:E5"/>
    <mergeCell ref="G5:I5"/>
    <mergeCell ref="K5:M5"/>
    <mergeCell ref="S5:U5"/>
    <mergeCell ref="W5:Y5"/>
    <mergeCell ref="W7:W8"/>
    <mergeCell ref="X7:X8"/>
    <mergeCell ref="O5:Q5"/>
    <mergeCell ref="L7:L8"/>
    <mergeCell ref="O7:O8"/>
    <mergeCell ref="P7:P8"/>
    <mergeCell ref="S7:S8"/>
    <mergeCell ref="T7:T8"/>
    <mergeCell ref="D7:D8"/>
    <mergeCell ref="C7:C8"/>
    <mergeCell ref="G7:G8"/>
    <mergeCell ref="H7:H8"/>
    <mergeCell ref="K7:K8"/>
  </mergeCells>
  <pageMargins left="0" right="0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V18"/>
  <sheetViews>
    <sheetView showGridLines="0" zoomScaleNormal="100" zoomScaleSheetLayoutView="110" workbookViewId="0">
      <selection activeCell="E23" sqref="E23"/>
    </sheetView>
  </sheetViews>
  <sheetFormatPr baseColWidth="10" defaultColWidth="11" defaultRowHeight="15.45" customHeight="1"/>
  <cols>
    <col min="1" max="1" width="5.59765625" style="24" customWidth="1"/>
    <col min="2" max="2" width="30.296875" style="24" customWidth="1"/>
    <col min="3" max="3" width="8.296875" style="24" customWidth="1"/>
    <col min="4" max="4" width="8.796875" style="24" customWidth="1"/>
    <col min="5" max="5" width="9.19921875" style="24" bestFit="1" customWidth="1"/>
    <col min="6" max="6" width="2.19921875" style="24" customWidth="1"/>
    <col min="7" max="7" width="7.796875" style="24" customWidth="1"/>
    <col min="8" max="8" width="8.09765625" style="24" customWidth="1"/>
    <col min="9" max="9" width="9.19921875" style="24" bestFit="1" customWidth="1"/>
    <col min="10" max="10" width="2.09765625" style="24" customWidth="1"/>
    <col min="11" max="12" width="7.796875" style="24" bestFit="1" customWidth="1"/>
    <col min="13" max="13" width="9.19921875" style="24" bestFit="1" customWidth="1"/>
    <col min="14" max="14" width="2.09765625" style="24" customWidth="1"/>
    <col min="15" max="16" width="7.796875" style="24" bestFit="1" customWidth="1"/>
    <col min="17" max="17" width="9.19921875" style="24" bestFit="1" customWidth="1"/>
    <col min="18" max="18" width="2.09765625" style="24" customWidth="1"/>
    <col min="19" max="19" width="8.19921875" style="24" customWidth="1"/>
    <col min="20" max="20" width="8.5" style="24" customWidth="1"/>
    <col min="21" max="21" width="9.19921875" style="24" bestFit="1" customWidth="1"/>
    <col min="22" max="16384" width="11" style="24"/>
  </cols>
  <sheetData>
    <row r="2" spans="2:22" ht="25.05" customHeight="1">
      <c r="B2" s="196" t="s">
        <v>59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2"/>
    </row>
    <row r="4" spans="2:22" ht="15.45" customHeight="1">
      <c r="B4" s="149" t="s">
        <v>18</v>
      </c>
    </row>
    <row r="5" spans="2:22" s="11" customFormat="1" ht="25.05" customHeight="1">
      <c r="C5" s="194" t="s">
        <v>60</v>
      </c>
      <c r="D5" s="194"/>
      <c r="E5" s="194"/>
      <c r="F5" s="37"/>
      <c r="G5" s="194" t="s">
        <v>56</v>
      </c>
      <c r="H5" s="194"/>
      <c r="I5" s="194"/>
      <c r="J5" s="190"/>
      <c r="K5" s="194" t="s">
        <v>57</v>
      </c>
      <c r="L5" s="194"/>
      <c r="M5" s="194"/>
      <c r="N5" s="190"/>
      <c r="O5" s="194" t="s">
        <v>58</v>
      </c>
      <c r="P5" s="194"/>
      <c r="Q5" s="194"/>
      <c r="R5" s="37"/>
      <c r="S5" s="194" t="s">
        <v>0</v>
      </c>
      <c r="T5" s="194"/>
      <c r="U5" s="194"/>
    </row>
    <row r="6" spans="2:22" s="12" customFormat="1" ht="15.45" customHeight="1">
      <c r="C6" s="16"/>
      <c r="D6" s="16"/>
      <c r="E6" s="16"/>
      <c r="F6" s="15"/>
      <c r="G6" s="16"/>
      <c r="H6" s="16"/>
      <c r="I6" s="16"/>
      <c r="J6" s="15"/>
      <c r="K6" s="16"/>
      <c r="L6" s="16"/>
      <c r="M6" s="16"/>
      <c r="N6" s="15"/>
      <c r="O6" s="16"/>
      <c r="P6" s="16"/>
      <c r="Q6" s="16"/>
      <c r="R6" s="15"/>
      <c r="S6" s="16"/>
      <c r="T6" s="16"/>
      <c r="U6" s="16"/>
    </row>
    <row r="7" spans="2:22" ht="15.45" customHeight="1">
      <c r="C7" s="194" t="s">
        <v>34</v>
      </c>
      <c r="D7" s="194" t="s">
        <v>35</v>
      </c>
      <c r="E7" s="22" t="s">
        <v>45</v>
      </c>
      <c r="F7" s="37"/>
      <c r="G7" s="194" t="s">
        <v>34</v>
      </c>
      <c r="H7" s="194" t="s">
        <v>35</v>
      </c>
      <c r="I7" s="22" t="s">
        <v>45</v>
      </c>
      <c r="J7" s="37"/>
      <c r="K7" s="194" t="s">
        <v>34</v>
      </c>
      <c r="L7" s="194" t="s">
        <v>35</v>
      </c>
      <c r="M7" s="22" t="s">
        <v>45</v>
      </c>
      <c r="N7" s="37"/>
      <c r="O7" s="194" t="s">
        <v>34</v>
      </c>
      <c r="P7" s="194" t="s">
        <v>35</v>
      </c>
      <c r="Q7" s="22" t="s">
        <v>45</v>
      </c>
      <c r="R7" s="37"/>
      <c r="S7" s="194" t="s">
        <v>34</v>
      </c>
      <c r="T7" s="194" t="s">
        <v>35</v>
      </c>
      <c r="U7" s="22" t="s">
        <v>45</v>
      </c>
    </row>
    <row r="8" spans="2:22" ht="15.45" customHeight="1">
      <c r="C8" s="198"/>
      <c r="D8" s="198"/>
      <c r="E8" s="22" t="s">
        <v>4</v>
      </c>
      <c r="F8" s="37"/>
      <c r="G8" s="198"/>
      <c r="H8" s="198"/>
      <c r="I8" s="22" t="s">
        <v>4</v>
      </c>
      <c r="J8" s="37"/>
      <c r="K8" s="198"/>
      <c r="L8" s="198"/>
      <c r="M8" s="22" t="s">
        <v>4</v>
      </c>
      <c r="N8" s="37"/>
      <c r="O8" s="198"/>
      <c r="P8" s="198"/>
      <c r="Q8" s="22" t="s">
        <v>4</v>
      </c>
      <c r="R8" s="37"/>
      <c r="S8" s="198"/>
      <c r="T8" s="198"/>
      <c r="U8" s="22" t="s">
        <v>4</v>
      </c>
    </row>
    <row r="9" spans="2:22" ht="15.45" customHeight="1">
      <c r="C9" s="36"/>
      <c r="D9" s="36"/>
      <c r="E9" s="17"/>
      <c r="F9" s="37"/>
      <c r="G9" s="36"/>
      <c r="H9" s="36"/>
      <c r="I9" s="17"/>
      <c r="J9" s="37"/>
      <c r="K9" s="36"/>
      <c r="L9" s="36"/>
      <c r="M9" s="17"/>
      <c r="N9" s="37"/>
      <c r="O9" s="36"/>
      <c r="P9" s="36"/>
      <c r="Q9" s="17"/>
      <c r="R9" s="37"/>
      <c r="S9" s="36"/>
      <c r="T9" s="36"/>
      <c r="U9" s="17"/>
    </row>
    <row r="10" spans="2:22" ht="15.45" customHeight="1">
      <c r="B10" s="129" t="s">
        <v>20</v>
      </c>
      <c r="C10" s="54">
        <f>SUM(C11:C13)</f>
        <v>223901</v>
      </c>
      <c r="D10" s="54">
        <f>SUM(D11:D13)</f>
        <v>313235</v>
      </c>
      <c r="E10" s="86">
        <f>(C10-D10)/D10*100</f>
        <v>-28.519801427043596</v>
      </c>
      <c r="F10" s="87"/>
      <c r="G10" s="54">
        <f>SUM(G11:G13)</f>
        <v>124354</v>
      </c>
      <c r="H10" s="54">
        <f>SUM(H11:H13)</f>
        <v>154347</v>
      </c>
      <c r="I10" s="86">
        <f>(G10-H10)/H10*100</f>
        <v>-19.432188510304705</v>
      </c>
      <c r="J10" s="87"/>
      <c r="K10" s="54">
        <f>SUM(K11:K13)</f>
        <v>58664</v>
      </c>
      <c r="L10" s="54">
        <f>SUM(L11:L13)</f>
        <v>47310</v>
      </c>
      <c r="M10" s="86">
        <f>(K10-L10)/L10*100</f>
        <v>23.999154512787992</v>
      </c>
      <c r="N10" s="87"/>
      <c r="O10" s="54">
        <f>SUM(O11:O13)</f>
        <v>33440</v>
      </c>
      <c r="P10" s="54">
        <f>SUM(P11:P13)</f>
        <v>43526</v>
      </c>
      <c r="Q10" s="86">
        <f>(O10-P10)/P10*100</f>
        <v>-23.172356752285992</v>
      </c>
      <c r="R10" s="87"/>
      <c r="S10" s="54">
        <f>SUM(S11:S13)</f>
        <v>440359</v>
      </c>
      <c r="T10" s="54">
        <f>SUM(T11:T13)</f>
        <v>558418</v>
      </c>
      <c r="U10" s="86">
        <f>(S10-T10)/T10*100</f>
        <v>-21.141689558717662</v>
      </c>
    </row>
    <row r="11" spans="2:22" ht="15.45" customHeight="1">
      <c r="B11" s="66" t="s">
        <v>36</v>
      </c>
      <c r="C11" s="53">
        <v>203066</v>
      </c>
      <c r="D11" s="53">
        <v>286678</v>
      </c>
      <c r="E11" s="79">
        <f t="shared" ref="E11" si="0">(C11-D11)/D11*100</f>
        <v>-29.165823676738363</v>
      </c>
      <c r="F11" s="88"/>
      <c r="G11" s="53">
        <v>124354</v>
      </c>
      <c r="H11" s="53">
        <v>154347</v>
      </c>
      <c r="I11" s="79">
        <f>(G11-H11)/H11*100</f>
        <v>-19.432188510304705</v>
      </c>
      <c r="J11" s="88"/>
      <c r="K11" s="53">
        <v>58664</v>
      </c>
      <c r="L11" s="53">
        <v>47310</v>
      </c>
      <c r="M11" s="79">
        <f>(K11-L11)/L11*100</f>
        <v>23.999154512787992</v>
      </c>
      <c r="N11" s="88"/>
      <c r="O11" s="53">
        <v>33440</v>
      </c>
      <c r="P11" s="53">
        <v>43526</v>
      </c>
      <c r="Q11" s="79">
        <f>(O11-P11)/P11*100</f>
        <v>-23.172356752285992</v>
      </c>
      <c r="R11" s="88"/>
      <c r="S11" s="53">
        <f>SUM(C11+G11+K11+O11)</f>
        <v>419524</v>
      </c>
      <c r="T11" s="53">
        <f>SUM(D11+H11+L11+P11)</f>
        <v>531861</v>
      </c>
      <c r="U11" s="79">
        <f t="shared" ref="U11:U16" si="1">(S11-T11)/T11*100</f>
        <v>-21.121496029977756</v>
      </c>
    </row>
    <row r="12" spans="2:22" ht="15.45" customHeight="1">
      <c r="B12" s="66" t="s">
        <v>21</v>
      </c>
      <c r="C12" s="53">
        <v>9085</v>
      </c>
      <c r="D12" s="53">
        <v>13299</v>
      </c>
      <c r="E12" s="79">
        <f>(C12-D12)/D12*100</f>
        <v>-31.686592976915556</v>
      </c>
      <c r="F12" s="88"/>
      <c r="G12" s="55" t="s">
        <v>8</v>
      </c>
      <c r="H12" s="55" t="s">
        <v>8</v>
      </c>
      <c r="I12" s="79" t="s">
        <v>8</v>
      </c>
      <c r="J12" s="88"/>
      <c r="K12" s="55" t="s">
        <v>8</v>
      </c>
      <c r="L12" s="55" t="s">
        <v>8</v>
      </c>
      <c r="M12" s="89" t="s">
        <v>8</v>
      </c>
      <c r="N12" s="88"/>
      <c r="O12" s="55" t="s">
        <v>8</v>
      </c>
      <c r="P12" s="55" t="s">
        <v>8</v>
      </c>
      <c r="Q12" s="89" t="s">
        <v>8</v>
      </c>
      <c r="R12" s="88"/>
      <c r="S12" s="53">
        <f>C12</f>
        <v>9085</v>
      </c>
      <c r="T12" s="53">
        <f>D12</f>
        <v>13299</v>
      </c>
      <c r="U12" s="79">
        <f t="shared" si="1"/>
        <v>-31.686592976915556</v>
      </c>
    </row>
    <row r="13" spans="2:22" ht="15.45" customHeight="1">
      <c r="B13" s="66" t="s">
        <v>37</v>
      </c>
      <c r="C13" s="53">
        <v>11750</v>
      </c>
      <c r="D13" s="53">
        <v>13258</v>
      </c>
      <c r="E13" s="79">
        <f>(C13-D13)/D13*100</f>
        <v>-11.374264594961533</v>
      </c>
      <c r="F13" s="88"/>
      <c r="G13" s="55" t="s">
        <v>8</v>
      </c>
      <c r="H13" s="55" t="s">
        <v>8</v>
      </c>
      <c r="I13" s="79" t="s">
        <v>8</v>
      </c>
      <c r="J13" s="88"/>
      <c r="K13" s="55" t="s">
        <v>8</v>
      </c>
      <c r="L13" s="55" t="s">
        <v>8</v>
      </c>
      <c r="M13" s="89" t="s">
        <v>8</v>
      </c>
      <c r="N13" s="88"/>
      <c r="O13" s="55" t="s">
        <v>8</v>
      </c>
      <c r="P13" s="55" t="s">
        <v>8</v>
      </c>
      <c r="Q13" s="89" t="s">
        <v>8</v>
      </c>
      <c r="R13" s="88"/>
      <c r="S13" s="53">
        <f>C13</f>
        <v>11750</v>
      </c>
      <c r="T13" s="53">
        <f>D13</f>
        <v>13258</v>
      </c>
      <c r="U13" s="79">
        <f t="shared" si="1"/>
        <v>-11.374264594961533</v>
      </c>
    </row>
    <row r="14" spans="2:22" ht="15.45" customHeight="1">
      <c r="B14" s="66"/>
      <c r="C14" s="53"/>
      <c r="D14" s="53"/>
      <c r="E14" s="79"/>
      <c r="F14" s="88"/>
      <c r="G14" s="55"/>
      <c r="H14" s="55"/>
      <c r="I14" s="79"/>
      <c r="J14" s="88"/>
      <c r="K14" s="55"/>
      <c r="L14" s="55"/>
      <c r="M14" s="89"/>
      <c r="N14" s="88"/>
      <c r="O14" s="55"/>
      <c r="P14" s="55"/>
      <c r="Q14" s="89"/>
      <c r="R14" s="88"/>
      <c r="S14" s="53"/>
      <c r="T14" s="53"/>
      <c r="U14" s="79"/>
    </row>
    <row r="15" spans="2:22" ht="15.45" customHeight="1">
      <c r="C15" s="53"/>
      <c r="D15" s="53"/>
      <c r="E15" s="79"/>
      <c r="F15" s="88"/>
      <c r="G15" s="55"/>
      <c r="H15" s="55"/>
      <c r="I15" s="79"/>
      <c r="J15" s="88"/>
      <c r="K15" s="55"/>
      <c r="L15" s="55"/>
      <c r="M15" s="89"/>
      <c r="N15" s="88"/>
      <c r="O15" s="55"/>
      <c r="P15" s="55"/>
      <c r="Q15" s="89"/>
      <c r="R15" s="88"/>
      <c r="S15" s="53"/>
      <c r="T15" s="53"/>
      <c r="U15" s="79"/>
    </row>
    <row r="16" spans="2:22" ht="15.45" customHeight="1">
      <c r="B16" s="10" t="s">
        <v>47</v>
      </c>
      <c r="C16" s="107">
        <v>704573</v>
      </c>
      <c r="D16" s="107">
        <v>743140</v>
      </c>
      <c r="E16" s="186">
        <f>(C16-D16)/D16*100</f>
        <v>-5.1897354468875312</v>
      </c>
      <c r="F16" s="187"/>
      <c r="G16" s="188">
        <v>1119</v>
      </c>
      <c r="H16" s="188">
        <v>8031</v>
      </c>
      <c r="I16" s="186">
        <f>(G16-H16)/H16*100</f>
        <v>-86.066492342174072</v>
      </c>
      <c r="J16" s="187"/>
      <c r="K16" s="188" t="s">
        <v>8</v>
      </c>
      <c r="L16" s="188" t="s">
        <v>8</v>
      </c>
      <c r="M16" s="189" t="s">
        <v>8</v>
      </c>
      <c r="N16" s="187"/>
      <c r="O16" s="188" t="s">
        <v>8</v>
      </c>
      <c r="P16" s="188" t="s">
        <v>8</v>
      </c>
      <c r="Q16" s="189" t="s">
        <v>8</v>
      </c>
      <c r="R16" s="187"/>
      <c r="S16" s="107">
        <f>C16+G16</f>
        <v>705692</v>
      </c>
      <c r="T16" s="107">
        <f>D16+H16</f>
        <v>751171</v>
      </c>
      <c r="U16" s="186">
        <f t="shared" si="1"/>
        <v>-6.0544137087294372</v>
      </c>
    </row>
    <row r="17" spans="2:21" ht="6" customHeight="1">
      <c r="B17" s="185"/>
      <c r="C17" s="70"/>
      <c r="D17" s="70"/>
      <c r="E17" s="78"/>
      <c r="F17" s="139"/>
      <c r="G17" s="140"/>
      <c r="H17" s="140"/>
      <c r="I17" s="78"/>
      <c r="J17" s="139"/>
      <c r="K17" s="140"/>
      <c r="L17" s="140"/>
      <c r="M17" s="141"/>
      <c r="N17" s="139"/>
      <c r="O17" s="140"/>
      <c r="P17" s="140"/>
      <c r="Q17" s="141"/>
      <c r="R17" s="139"/>
      <c r="S17" s="70"/>
      <c r="T17" s="70"/>
      <c r="U17" s="78"/>
    </row>
    <row r="18" spans="2:21" ht="15.45" customHeight="1">
      <c r="B18" s="10" t="s">
        <v>48</v>
      </c>
      <c r="C18" s="107">
        <v>14039</v>
      </c>
      <c r="D18" s="107">
        <v>25527</v>
      </c>
      <c r="E18" s="186">
        <f>(C18-D18)/D18*100</f>
        <v>-45.003329807654637</v>
      </c>
      <c r="F18" s="187"/>
      <c r="G18" s="188" t="s">
        <v>8</v>
      </c>
      <c r="H18" s="188" t="s">
        <v>8</v>
      </c>
      <c r="I18" s="186" t="s">
        <v>8</v>
      </c>
      <c r="J18" s="187"/>
      <c r="K18" s="188" t="s">
        <v>8</v>
      </c>
      <c r="L18" s="188" t="s">
        <v>8</v>
      </c>
      <c r="M18" s="189" t="s">
        <v>8</v>
      </c>
      <c r="N18" s="187"/>
      <c r="O18" s="188" t="s">
        <v>8</v>
      </c>
      <c r="P18" s="188" t="s">
        <v>8</v>
      </c>
      <c r="Q18" s="189" t="s">
        <v>8</v>
      </c>
      <c r="R18" s="187"/>
      <c r="S18" s="107">
        <f>C18</f>
        <v>14039</v>
      </c>
      <c r="T18" s="107">
        <f>D18</f>
        <v>25527</v>
      </c>
      <c r="U18" s="186">
        <f>(S18-T18)/T18*100</f>
        <v>-45.003329807654637</v>
      </c>
    </row>
  </sheetData>
  <mergeCells count="16">
    <mergeCell ref="B2:U2"/>
    <mergeCell ref="O7:O8"/>
    <mergeCell ref="P7:P8"/>
    <mergeCell ref="S5:U5"/>
    <mergeCell ref="S7:S8"/>
    <mergeCell ref="T7:T8"/>
    <mergeCell ref="K7:K8"/>
    <mergeCell ref="L7:L8"/>
    <mergeCell ref="G5:I5"/>
    <mergeCell ref="H7:H8"/>
    <mergeCell ref="C7:C8"/>
    <mergeCell ref="D7:D8"/>
    <mergeCell ref="G7:G8"/>
    <mergeCell ref="C5:E5"/>
    <mergeCell ref="K5:M5"/>
    <mergeCell ref="O5:Q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35"/>
  <sheetViews>
    <sheetView showGridLines="0" tabSelected="1" topLeftCell="A2" zoomScaleNormal="100" workbookViewId="0">
      <selection activeCell="D24" sqref="D24"/>
    </sheetView>
  </sheetViews>
  <sheetFormatPr baseColWidth="10" defaultRowHeight="15.6"/>
  <cols>
    <col min="1" max="1" width="5.59765625" style="24" customWidth="1"/>
    <col min="2" max="2" width="45.09765625" style="24" customWidth="1"/>
    <col min="3" max="4" width="10.69921875" style="38" customWidth="1"/>
    <col min="5" max="5" width="10.69921875" style="24" customWidth="1"/>
    <col min="6" max="6" width="12.796875" style="24" customWidth="1"/>
    <col min="7" max="7" width="1.69921875" style="24" bestFit="1" customWidth="1"/>
    <col min="8" max="8" width="6.69921875" style="24" customWidth="1"/>
    <col min="9" max="9" width="7.296875" style="24" customWidth="1"/>
    <col min="10" max="10" width="7.5" style="24" customWidth="1"/>
    <col min="11" max="11" width="7.09765625" style="24" customWidth="1"/>
    <col min="12" max="12" width="6.09765625" style="24" customWidth="1"/>
    <col min="13" max="252" width="11" style="24"/>
    <col min="253" max="253" width="13.796875" style="24" customWidth="1"/>
    <col min="254" max="260" width="11" style="24"/>
    <col min="261" max="261" width="5.19921875" style="24" customWidth="1"/>
    <col min="262" max="263" width="7.59765625" style="24" customWidth="1"/>
    <col min="264" max="264" width="6.69921875" style="24" customWidth="1"/>
    <col min="265" max="265" width="7.296875" style="24" customWidth="1"/>
    <col min="266" max="266" width="7.5" style="24" customWidth="1"/>
    <col min="267" max="267" width="7.09765625" style="24" customWidth="1"/>
    <col min="268" max="268" width="6.09765625" style="24" customWidth="1"/>
    <col min="269" max="508" width="11" style="24"/>
    <col min="509" max="509" width="13.796875" style="24" customWidth="1"/>
    <col min="510" max="516" width="11" style="24"/>
    <col min="517" max="517" width="5.19921875" style="24" customWidth="1"/>
    <col min="518" max="519" width="7.59765625" style="24" customWidth="1"/>
    <col min="520" max="520" width="6.69921875" style="24" customWidth="1"/>
    <col min="521" max="521" width="7.296875" style="24" customWidth="1"/>
    <col min="522" max="522" width="7.5" style="24" customWidth="1"/>
    <col min="523" max="523" width="7.09765625" style="24" customWidth="1"/>
    <col min="524" max="524" width="6.09765625" style="24" customWidth="1"/>
    <col min="525" max="764" width="11" style="24"/>
    <col min="765" max="765" width="13.796875" style="24" customWidth="1"/>
    <col min="766" max="772" width="11" style="24"/>
    <col min="773" max="773" width="5.19921875" style="24" customWidth="1"/>
    <col min="774" max="775" width="7.59765625" style="24" customWidth="1"/>
    <col min="776" max="776" width="6.69921875" style="24" customWidth="1"/>
    <col min="777" max="777" width="7.296875" style="24" customWidth="1"/>
    <col min="778" max="778" width="7.5" style="24" customWidth="1"/>
    <col min="779" max="779" width="7.09765625" style="24" customWidth="1"/>
    <col min="780" max="780" width="6.09765625" style="24" customWidth="1"/>
    <col min="781" max="1020" width="11" style="24"/>
    <col min="1021" max="1021" width="13.796875" style="24" customWidth="1"/>
    <col min="1022" max="1028" width="11" style="24"/>
    <col min="1029" max="1029" width="5.19921875" style="24" customWidth="1"/>
    <col min="1030" max="1031" width="7.59765625" style="24" customWidth="1"/>
    <col min="1032" max="1032" width="6.69921875" style="24" customWidth="1"/>
    <col min="1033" max="1033" width="7.296875" style="24" customWidth="1"/>
    <col min="1034" max="1034" width="7.5" style="24" customWidth="1"/>
    <col min="1035" max="1035" width="7.09765625" style="24" customWidth="1"/>
    <col min="1036" max="1036" width="6.09765625" style="24" customWidth="1"/>
    <col min="1037" max="1276" width="11" style="24"/>
    <col min="1277" max="1277" width="13.796875" style="24" customWidth="1"/>
    <col min="1278" max="1284" width="11" style="24"/>
    <col min="1285" max="1285" width="5.19921875" style="24" customWidth="1"/>
    <col min="1286" max="1287" width="7.59765625" style="24" customWidth="1"/>
    <col min="1288" max="1288" width="6.69921875" style="24" customWidth="1"/>
    <col min="1289" max="1289" width="7.296875" style="24" customWidth="1"/>
    <col min="1290" max="1290" width="7.5" style="24" customWidth="1"/>
    <col min="1291" max="1291" width="7.09765625" style="24" customWidth="1"/>
    <col min="1292" max="1292" width="6.09765625" style="24" customWidth="1"/>
    <col min="1293" max="1532" width="11" style="24"/>
    <col min="1533" max="1533" width="13.796875" style="24" customWidth="1"/>
    <col min="1534" max="1540" width="11" style="24"/>
    <col min="1541" max="1541" width="5.19921875" style="24" customWidth="1"/>
    <col min="1542" max="1543" width="7.59765625" style="24" customWidth="1"/>
    <col min="1544" max="1544" width="6.69921875" style="24" customWidth="1"/>
    <col min="1545" max="1545" width="7.296875" style="24" customWidth="1"/>
    <col min="1546" max="1546" width="7.5" style="24" customWidth="1"/>
    <col min="1547" max="1547" width="7.09765625" style="24" customWidth="1"/>
    <col min="1548" max="1548" width="6.09765625" style="24" customWidth="1"/>
    <col min="1549" max="1788" width="11" style="24"/>
    <col min="1789" max="1789" width="13.796875" style="24" customWidth="1"/>
    <col min="1790" max="1796" width="11" style="24"/>
    <col min="1797" max="1797" width="5.19921875" style="24" customWidth="1"/>
    <col min="1798" max="1799" width="7.59765625" style="24" customWidth="1"/>
    <col min="1800" max="1800" width="6.69921875" style="24" customWidth="1"/>
    <col min="1801" max="1801" width="7.296875" style="24" customWidth="1"/>
    <col min="1802" max="1802" width="7.5" style="24" customWidth="1"/>
    <col min="1803" max="1803" width="7.09765625" style="24" customWidth="1"/>
    <col min="1804" max="1804" width="6.09765625" style="24" customWidth="1"/>
    <col min="1805" max="2044" width="11" style="24"/>
    <col min="2045" max="2045" width="13.796875" style="24" customWidth="1"/>
    <col min="2046" max="2052" width="11" style="24"/>
    <col min="2053" max="2053" width="5.19921875" style="24" customWidth="1"/>
    <col min="2054" max="2055" width="7.59765625" style="24" customWidth="1"/>
    <col min="2056" max="2056" width="6.69921875" style="24" customWidth="1"/>
    <col min="2057" max="2057" width="7.296875" style="24" customWidth="1"/>
    <col min="2058" max="2058" width="7.5" style="24" customWidth="1"/>
    <col min="2059" max="2059" width="7.09765625" style="24" customWidth="1"/>
    <col min="2060" max="2060" width="6.09765625" style="24" customWidth="1"/>
    <col min="2061" max="2300" width="11" style="24"/>
    <col min="2301" max="2301" width="13.796875" style="24" customWidth="1"/>
    <col min="2302" max="2308" width="11" style="24"/>
    <col min="2309" max="2309" width="5.19921875" style="24" customWidth="1"/>
    <col min="2310" max="2311" width="7.59765625" style="24" customWidth="1"/>
    <col min="2312" max="2312" width="6.69921875" style="24" customWidth="1"/>
    <col min="2313" max="2313" width="7.296875" style="24" customWidth="1"/>
    <col min="2314" max="2314" width="7.5" style="24" customWidth="1"/>
    <col min="2315" max="2315" width="7.09765625" style="24" customWidth="1"/>
    <col min="2316" max="2316" width="6.09765625" style="24" customWidth="1"/>
    <col min="2317" max="2556" width="11" style="24"/>
    <col min="2557" max="2557" width="13.796875" style="24" customWidth="1"/>
    <col min="2558" max="2564" width="11" style="24"/>
    <col min="2565" max="2565" width="5.19921875" style="24" customWidth="1"/>
    <col min="2566" max="2567" width="7.59765625" style="24" customWidth="1"/>
    <col min="2568" max="2568" width="6.69921875" style="24" customWidth="1"/>
    <col min="2569" max="2569" width="7.296875" style="24" customWidth="1"/>
    <col min="2570" max="2570" width="7.5" style="24" customWidth="1"/>
    <col min="2571" max="2571" width="7.09765625" style="24" customWidth="1"/>
    <col min="2572" max="2572" width="6.09765625" style="24" customWidth="1"/>
    <col min="2573" max="2812" width="11" style="24"/>
    <col min="2813" max="2813" width="13.796875" style="24" customWidth="1"/>
    <col min="2814" max="2820" width="11" style="24"/>
    <col min="2821" max="2821" width="5.19921875" style="24" customWidth="1"/>
    <col min="2822" max="2823" width="7.59765625" style="24" customWidth="1"/>
    <col min="2824" max="2824" width="6.69921875" style="24" customWidth="1"/>
    <col min="2825" max="2825" width="7.296875" style="24" customWidth="1"/>
    <col min="2826" max="2826" width="7.5" style="24" customWidth="1"/>
    <col min="2827" max="2827" width="7.09765625" style="24" customWidth="1"/>
    <col min="2828" max="2828" width="6.09765625" style="24" customWidth="1"/>
    <col min="2829" max="3068" width="11" style="24"/>
    <col min="3069" max="3069" width="13.796875" style="24" customWidth="1"/>
    <col min="3070" max="3076" width="11" style="24"/>
    <col min="3077" max="3077" width="5.19921875" style="24" customWidth="1"/>
    <col min="3078" max="3079" width="7.59765625" style="24" customWidth="1"/>
    <col min="3080" max="3080" width="6.69921875" style="24" customWidth="1"/>
    <col min="3081" max="3081" width="7.296875" style="24" customWidth="1"/>
    <col min="3082" max="3082" width="7.5" style="24" customWidth="1"/>
    <col min="3083" max="3083" width="7.09765625" style="24" customWidth="1"/>
    <col min="3084" max="3084" width="6.09765625" style="24" customWidth="1"/>
    <col min="3085" max="3324" width="11" style="24"/>
    <col min="3325" max="3325" width="13.796875" style="24" customWidth="1"/>
    <col min="3326" max="3332" width="11" style="24"/>
    <col min="3333" max="3333" width="5.19921875" style="24" customWidth="1"/>
    <col min="3334" max="3335" width="7.59765625" style="24" customWidth="1"/>
    <col min="3336" max="3336" width="6.69921875" style="24" customWidth="1"/>
    <col min="3337" max="3337" width="7.296875" style="24" customWidth="1"/>
    <col min="3338" max="3338" width="7.5" style="24" customWidth="1"/>
    <col min="3339" max="3339" width="7.09765625" style="24" customWidth="1"/>
    <col min="3340" max="3340" width="6.09765625" style="24" customWidth="1"/>
    <col min="3341" max="3580" width="11" style="24"/>
    <col min="3581" max="3581" width="13.796875" style="24" customWidth="1"/>
    <col min="3582" max="3588" width="11" style="24"/>
    <col min="3589" max="3589" width="5.19921875" style="24" customWidth="1"/>
    <col min="3590" max="3591" width="7.59765625" style="24" customWidth="1"/>
    <col min="3592" max="3592" width="6.69921875" style="24" customWidth="1"/>
    <col min="3593" max="3593" width="7.296875" style="24" customWidth="1"/>
    <col min="3594" max="3594" width="7.5" style="24" customWidth="1"/>
    <col min="3595" max="3595" width="7.09765625" style="24" customWidth="1"/>
    <col min="3596" max="3596" width="6.09765625" style="24" customWidth="1"/>
    <col min="3597" max="3836" width="11" style="24"/>
    <col min="3837" max="3837" width="13.796875" style="24" customWidth="1"/>
    <col min="3838" max="3844" width="11" style="24"/>
    <col min="3845" max="3845" width="5.19921875" style="24" customWidth="1"/>
    <col min="3846" max="3847" width="7.59765625" style="24" customWidth="1"/>
    <col min="3848" max="3848" width="6.69921875" style="24" customWidth="1"/>
    <col min="3849" max="3849" width="7.296875" style="24" customWidth="1"/>
    <col min="3850" max="3850" width="7.5" style="24" customWidth="1"/>
    <col min="3851" max="3851" width="7.09765625" style="24" customWidth="1"/>
    <col min="3852" max="3852" width="6.09765625" style="24" customWidth="1"/>
    <col min="3853" max="4092" width="11" style="24"/>
    <col min="4093" max="4093" width="13.796875" style="24" customWidth="1"/>
    <col min="4094" max="4100" width="11" style="24"/>
    <col min="4101" max="4101" width="5.19921875" style="24" customWidth="1"/>
    <col min="4102" max="4103" width="7.59765625" style="24" customWidth="1"/>
    <col min="4104" max="4104" width="6.69921875" style="24" customWidth="1"/>
    <col min="4105" max="4105" width="7.296875" style="24" customWidth="1"/>
    <col min="4106" max="4106" width="7.5" style="24" customWidth="1"/>
    <col min="4107" max="4107" width="7.09765625" style="24" customWidth="1"/>
    <col min="4108" max="4108" width="6.09765625" style="24" customWidth="1"/>
    <col min="4109" max="4348" width="11" style="24"/>
    <col min="4349" max="4349" width="13.796875" style="24" customWidth="1"/>
    <col min="4350" max="4356" width="11" style="24"/>
    <col min="4357" max="4357" width="5.19921875" style="24" customWidth="1"/>
    <col min="4358" max="4359" width="7.59765625" style="24" customWidth="1"/>
    <col min="4360" max="4360" width="6.69921875" style="24" customWidth="1"/>
    <col min="4361" max="4361" width="7.296875" style="24" customWidth="1"/>
    <col min="4362" max="4362" width="7.5" style="24" customWidth="1"/>
    <col min="4363" max="4363" width="7.09765625" style="24" customWidth="1"/>
    <col min="4364" max="4364" width="6.09765625" style="24" customWidth="1"/>
    <col min="4365" max="4604" width="11" style="24"/>
    <col min="4605" max="4605" width="13.796875" style="24" customWidth="1"/>
    <col min="4606" max="4612" width="11" style="24"/>
    <col min="4613" max="4613" width="5.19921875" style="24" customWidth="1"/>
    <col min="4614" max="4615" width="7.59765625" style="24" customWidth="1"/>
    <col min="4616" max="4616" width="6.69921875" style="24" customWidth="1"/>
    <col min="4617" max="4617" width="7.296875" style="24" customWidth="1"/>
    <col min="4618" max="4618" width="7.5" style="24" customWidth="1"/>
    <col min="4619" max="4619" width="7.09765625" style="24" customWidth="1"/>
    <col min="4620" max="4620" width="6.09765625" style="24" customWidth="1"/>
    <col min="4621" max="4860" width="11" style="24"/>
    <col min="4861" max="4861" width="13.796875" style="24" customWidth="1"/>
    <col min="4862" max="4868" width="11" style="24"/>
    <col min="4869" max="4869" width="5.19921875" style="24" customWidth="1"/>
    <col min="4870" max="4871" width="7.59765625" style="24" customWidth="1"/>
    <col min="4872" max="4872" width="6.69921875" style="24" customWidth="1"/>
    <col min="4873" max="4873" width="7.296875" style="24" customWidth="1"/>
    <col min="4874" max="4874" width="7.5" style="24" customWidth="1"/>
    <col min="4875" max="4875" width="7.09765625" style="24" customWidth="1"/>
    <col min="4876" max="4876" width="6.09765625" style="24" customWidth="1"/>
    <col min="4877" max="5116" width="11" style="24"/>
    <col min="5117" max="5117" width="13.796875" style="24" customWidth="1"/>
    <col min="5118" max="5124" width="11" style="24"/>
    <col min="5125" max="5125" width="5.19921875" style="24" customWidth="1"/>
    <col min="5126" max="5127" width="7.59765625" style="24" customWidth="1"/>
    <col min="5128" max="5128" width="6.69921875" style="24" customWidth="1"/>
    <col min="5129" max="5129" width="7.296875" style="24" customWidth="1"/>
    <col min="5130" max="5130" width="7.5" style="24" customWidth="1"/>
    <col min="5131" max="5131" width="7.09765625" style="24" customWidth="1"/>
    <col min="5132" max="5132" width="6.09765625" style="24" customWidth="1"/>
    <col min="5133" max="5372" width="11" style="24"/>
    <col min="5373" max="5373" width="13.796875" style="24" customWidth="1"/>
    <col min="5374" max="5380" width="11" style="24"/>
    <col min="5381" max="5381" width="5.19921875" style="24" customWidth="1"/>
    <col min="5382" max="5383" width="7.59765625" style="24" customWidth="1"/>
    <col min="5384" max="5384" width="6.69921875" style="24" customWidth="1"/>
    <col min="5385" max="5385" width="7.296875" style="24" customWidth="1"/>
    <col min="5386" max="5386" width="7.5" style="24" customWidth="1"/>
    <col min="5387" max="5387" width="7.09765625" style="24" customWidth="1"/>
    <col min="5388" max="5388" width="6.09765625" style="24" customWidth="1"/>
    <col min="5389" max="5628" width="11" style="24"/>
    <col min="5629" max="5629" width="13.796875" style="24" customWidth="1"/>
    <col min="5630" max="5636" width="11" style="24"/>
    <col min="5637" max="5637" width="5.19921875" style="24" customWidth="1"/>
    <col min="5638" max="5639" width="7.59765625" style="24" customWidth="1"/>
    <col min="5640" max="5640" width="6.69921875" style="24" customWidth="1"/>
    <col min="5641" max="5641" width="7.296875" style="24" customWidth="1"/>
    <col min="5642" max="5642" width="7.5" style="24" customWidth="1"/>
    <col min="5643" max="5643" width="7.09765625" style="24" customWidth="1"/>
    <col min="5644" max="5644" width="6.09765625" style="24" customWidth="1"/>
    <col min="5645" max="5884" width="11" style="24"/>
    <col min="5885" max="5885" width="13.796875" style="24" customWidth="1"/>
    <col min="5886" max="5892" width="11" style="24"/>
    <col min="5893" max="5893" width="5.19921875" style="24" customWidth="1"/>
    <col min="5894" max="5895" width="7.59765625" style="24" customWidth="1"/>
    <col min="5896" max="5896" width="6.69921875" style="24" customWidth="1"/>
    <col min="5897" max="5897" width="7.296875" style="24" customWidth="1"/>
    <col min="5898" max="5898" width="7.5" style="24" customWidth="1"/>
    <col min="5899" max="5899" width="7.09765625" style="24" customWidth="1"/>
    <col min="5900" max="5900" width="6.09765625" style="24" customWidth="1"/>
    <col min="5901" max="6140" width="11" style="24"/>
    <col min="6141" max="6141" width="13.796875" style="24" customWidth="1"/>
    <col min="6142" max="6148" width="11" style="24"/>
    <col min="6149" max="6149" width="5.19921875" style="24" customWidth="1"/>
    <col min="6150" max="6151" width="7.59765625" style="24" customWidth="1"/>
    <col min="6152" max="6152" width="6.69921875" style="24" customWidth="1"/>
    <col min="6153" max="6153" width="7.296875" style="24" customWidth="1"/>
    <col min="6154" max="6154" width="7.5" style="24" customWidth="1"/>
    <col min="6155" max="6155" width="7.09765625" style="24" customWidth="1"/>
    <col min="6156" max="6156" width="6.09765625" style="24" customWidth="1"/>
    <col min="6157" max="6396" width="11" style="24"/>
    <col min="6397" max="6397" width="13.796875" style="24" customWidth="1"/>
    <col min="6398" max="6404" width="11" style="24"/>
    <col min="6405" max="6405" width="5.19921875" style="24" customWidth="1"/>
    <col min="6406" max="6407" width="7.59765625" style="24" customWidth="1"/>
    <col min="6408" max="6408" width="6.69921875" style="24" customWidth="1"/>
    <col min="6409" max="6409" width="7.296875" style="24" customWidth="1"/>
    <col min="6410" max="6410" width="7.5" style="24" customWidth="1"/>
    <col min="6411" max="6411" width="7.09765625" style="24" customWidth="1"/>
    <col min="6412" max="6412" width="6.09765625" style="24" customWidth="1"/>
    <col min="6413" max="6652" width="11" style="24"/>
    <col min="6653" max="6653" width="13.796875" style="24" customWidth="1"/>
    <col min="6654" max="6660" width="11" style="24"/>
    <col min="6661" max="6661" width="5.19921875" style="24" customWidth="1"/>
    <col min="6662" max="6663" width="7.59765625" style="24" customWidth="1"/>
    <col min="6664" max="6664" width="6.69921875" style="24" customWidth="1"/>
    <col min="6665" max="6665" width="7.296875" style="24" customWidth="1"/>
    <col min="6666" max="6666" width="7.5" style="24" customWidth="1"/>
    <col min="6667" max="6667" width="7.09765625" style="24" customWidth="1"/>
    <col min="6668" max="6668" width="6.09765625" style="24" customWidth="1"/>
    <col min="6669" max="6908" width="11" style="24"/>
    <col min="6909" max="6909" width="13.796875" style="24" customWidth="1"/>
    <col min="6910" max="6916" width="11" style="24"/>
    <col min="6917" max="6917" width="5.19921875" style="24" customWidth="1"/>
    <col min="6918" max="6919" width="7.59765625" style="24" customWidth="1"/>
    <col min="6920" max="6920" width="6.69921875" style="24" customWidth="1"/>
    <col min="6921" max="6921" width="7.296875" style="24" customWidth="1"/>
    <col min="6922" max="6922" width="7.5" style="24" customWidth="1"/>
    <col min="6923" max="6923" width="7.09765625" style="24" customWidth="1"/>
    <col min="6924" max="6924" width="6.09765625" style="24" customWidth="1"/>
    <col min="6925" max="7164" width="11" style="24"/>
    <col min="7165" max="7165" width="13.796875" style="24" customWidth="1"/>
    <col min="7166" max="7172" width="11" style="24"/>
    <col min="7173" max="7173" width="5.19921875" style="24" customWidth="1"/>
    <col min="7174" max="7175" width="7.59765625" style="24" customWidth="1"/>
    <col min="7176" max="7176" width="6.69921875" style="24" customWidth="1"/>
    <col min="7177" max="7177" width="7.296875" style="24" customWidth="1"/>
    <col min="7178" max="7178" width="7.5" style="24" customWidth="1"/>
    <col min="7179" max="7179" width="7.09765625" style="24" customWidth="1"/>
    <col min="7180" max="7180" width="6.09765625" style="24" customWidth="1"/>
    <col min="7181" max="7420" width="11" style="24"/>
    <col min="7421" max="7421" width="13.796875" style="24" customWidth="1"/>
    <col min="7422" max="7428" width="11" style="24"/>
    <col min="7429" max="7429" width="5.19921875" style="24" customWidth="1"/>
    <col min="7430" max="7431" width="7.59765625" style="24" customWidth="1"/>
    <col min="7432" max="7432" width="6.69921875" style="24" customWidth="1"/>
    <col min="7433" max="7433" width="7.296875" style="24" customWidth="1"/>
    <col min="7434" max="7434" width="7.5" style="24" customWidth="1"/>
    <col min="7435" max="7435" width="7.09765625" style="24" customWidth="1"/>
    <col min="7436" max="7436" width="6.09765625" style="24" customWidth="1"/>
    <col min="7437" max="7676" width="11" style="24"/>
    <col min="7677" max="7677" width="13.796875" style="24" customWidth="1"/>
    <col min="7678" max="7684" width="11" style="24"/>
    <col min="7685" max="7685" width="5.19921875" style="24" customWidth="1"/>
    <col min="7686" max="7687" width="7.59765625" style="24" customWidth="1"/>
    <col min="7688" max="7688" width="6.69921875" style="24" customWidth="1"/>
    <col min="7689" max="7689" width="7.296875" style="24" customWidth="1"/>
    <col min="7690" max="7690" width="7.5" style="24" customWidth="1"/>
    <col min="7691" max="7691" width="7.09765625" style="24" customWidth="1"/>
    <col min="7692" max="7692" width="6.09765625" style="24" customWidth="1"/>
    <col min="7693" max="7932" width="11" style="24"/>
    <col min="7933" max="7933" width="13.796875" style="24" customWidth="1"/>
    <col min="7934" max="7940" width="11" style="24"/>
    <col min="7941" max="7941" width="5.19921875" style="24" customWidth="1"/>
    <col min="7942" max="7943" width="7.59765625" style="24" customWidth="1"/>
    <col min="7944" max="7944" width="6.69921875" style="24" customWidth="1"/>
    <col min="7945" max="7945" width="7.296875" style="24" customWidth="1"/>
    <col min="7946" max="7946" width="7.5" style="24" customWidth="1"/>
    <col min="7947" max="7947" width="7.09765625" style="24" customWidth="1"/>
    <col min="7948" max="7948" width="6.09765625" style="24" customWidth="1"/>
    <col min="7949" max="8188" width="11" style="24"/>
    <col min="8189" max="8189" width="13.796875" style="24" customWidth="1"/>
    <col min="8190" max="8196" width="11" style="24"/>
    <col min="8197" max="8197" width="5.19921875" style="24" customWidth="1"/>
    <col min="8198" max="8199" width="7.59765625" style="24" customWidth="1"/>
    <col min="8200" max="8200" width="6.69921875" style="24" customWidth="1"/>
    <col min="8201" max="8201" width="7.296875" style="24" customWidth="1"/>
    <col min="8202" max="8202" width="7.5" style="24" customWidth="1"/>
    <col min="8203" max="8203" width="7.09765625" style="24" customWidth="1"/>
    <col min="8204" max="8204" width="6.09765625" style="24" customWidth="1"/>
    <col min="8205" max="8444" width="11" style="24"/>
    <col min="8445" max="8445" width="13.796875" style="24" customWidth="1"/>
    <col min="8446" max="8452" width="11" style="24"/>
    <col min="8453" max="8453" width="5.19921875" style="24" customWidth="1"/>
    <col min="8454" max="8455" width="7.59765625" style="24" customWidth="1"/>
    <col min="8456" max="8456" width="6.69921875" style="24" customWidth="1"/>
    <col min="8457" max="8457" width="7.296875" style="24" customWidth="1"/>
    <col min="8458" max="8458" width="7.5" style="24" customWidth="1"/>
    <col min="8459" max="8459" width="7.09765625" style="24" customWidth="1"/>
    <col min="8460" max="8460" width="6.09765625" style="24" customWidth="1"/>
    <col min="8461" max="8700" width="11" style="24"/>
    <col min="8701" max="8701" width="13.796875" style="24" customWidth="1"/>
    <col min="8702" max="8708" width="11" style="24"/>
    <col min="8709" max="8709" width="5.19921875" style="24" customWidth="1"/>
    <col min="8710" max="8711" width="7.59765625" style="24" customWidth="1"/>
    <col min="8712" max="8712" width="6.69921875" style="24" customWidth="1"/>
    <col min="8713" max="8713" width="7.296875" style="24" customWidth="1"/>
    <col min="8714" max="8714" width="7.5" style="24" customWidth="1"/>
    <col min="8715" max="8715" width="7.09765625" style="24" customWidth="1"/>
    <col min="8716" max="8716" width="6.09765625" style="24" customWidth="1"/>
    <col min="8717" max="8956" width="11" style="24"/>
    <col min="8957" max="8957" width="13.796875" style="24" customWidth="1"/>
    <col min="8958" max="8964" width="11" style="24"/>
    <col min="8965" max="8965" width="5.19921875" style="24" customWidth="1"/>
    <col min="8966" max="8967" width="7.59765625" style="24" customWidth="1"/>
    <col min="8968" max="8968" width="6.69921875" style="24" customWidth="1"/>
    <col min="8969" max="8969" width="7.296875" style="24" customWidth="1"/>
    <col min="8970" max="8970" width="7.5" style="24" customWidth="1"/>
    <col min="8971" max="8971" width="7.09765625" style="24" customWidth="1"/>
    <col min="8972" max="8972" width="6.09765625" style="24" customWidth="1"/>
    <col min="8973" max="9212" width="11" style="24"/>
    <col min="9213" max="9213" width="13.796875" style="24" customWidth="1"/>
    <col min="9214" max="9220" width="11" style="24"/>
    <col min="9221" max="9221" width="5.19921875" style="24" customWidth="1"/>
    <col min="9222" max="9223" width="7.59765625" style="24" customWidth="1"/>
    <col min="9224" max="9224" width="6.69921875" style="24" customWidth="1"/>
    <col min="9225" max="9225" width="7.296875" style="24" customWidth="1"/>
    <col min="9226" max="9226" width="7.5" style="24" customWidth="1"/>
    <col min="9227" max="9227" width="7.09765625" style="24" customWidth="1"/>
    <col min="9228" max="9228" width="6.09765625" style="24" customWidth="1"/>
    <col min="9229" max="9468" width="11" style="24"/>
    <col min="9469" max="9469" width="13.796875" style="24" customWidth="1"/>
    <col min="9470" max="9476" width="11" style="24"/>
    <col min="9477" max="9477" width="5.19921875" style="24" customWidth="1"/>
    <col min="9478" max="9479" width="7.59765625" style="24" customWidth="1"/>
    <col min="9480" max="9480" width="6.69921875" style="24" customWidth="1"/>
    <col min="9481" max="9481" width="7.296875" style="24" customWidth="1"/>
    <col min="9482" max="9482" width="7.5" style="24" customWidth="1"/>
    <col min="9483" max="9483" width="7.09765625" style="24" customWidth="1"/>
    <col min="9484" max="9484" width="6.09765625" style="24" customWidth="1"/>
    <col min="9485" max="9724" width="11" style="24"/>
    <col min="9725" max="9725" width="13.796875" style="24" customWidth="1"/>
    <col min="9726" max="9732" width="11" style="24"/>
    <col min="9733" max="9733" width="5.19921875" style="24" customWidth="1"/>
    <col min="9734" max="9735" width="7.59765625" style="24" customWidth="1"/>
    <col min="9736" max="9736" width="6.69921875" style="24" customWidth="1"/>
    <col min="9737" max="9737" width="7.296875" style="24" customWidth="1"/>
    <col min="9738" max="9738" width="7.5" style="24" customWidth="1"/>
    <col min="9739" max="9739" width="7.09765625" style="24" customWidth="1"/>
    <col min="9740" max="9740" width="6.09765625" style="24" customWidth="1"/>
    <col min="9741" max="9980" width="11" style="24"/>
    <col min="9981" max="9981" width="13.796875" style="24" customWidth="1"/>
    <col min="9982" max="9988" width="11" style="24"/>
    <col min="9989" max="9989" width="5.19921875" style="24" customWidth="1"/>
    <col min="9990" max="9991" width="7.59765625" style="24" customWidth="1"/>
    <col min="9992" max="9992" width="6.69921875" style="24" customWidth="1"/>
    <col min="9993" max="9993" width="7.296875" style="24" customWidth="1"/>
    <col min="9994" max="9994" width="7.5" style="24" customWidth="1"/>
    <col min="9995" max="9995" width="7.09765625" style="24" customWidth="1"/>
    <col min="9996" max="9996" width="6.09765625" style="24" customWidth="1"/>
    <col min="9997" max="10236" width="11" style="24"/>
    <col min="10237" max="10237" width="13.796875" style="24" customWidth="1"/>
    <col min="10238" max="10244" width="11" style="24"/>
    <col min="10245" max="10245" width="5.19921875" style="24" customWidth="1"/>
    <col min="10246" max="10247" width="7.59765625" style="24" customWidth="1"/>
    <col min="10248" max="10248" width="6.69921875" style="24" customWidth="1"/>
    <col min="10249" max="10249" width="7.296875" style="24" customWidth="1"/>
    <col min="10250" max="10250" width="7.5" style="24" customWidth="1"/>
    <col min="10251" max="10251" width="7.09765625" style="24" customWidth="1"/>
    <col min="10252" max="10252" width="6.09765625" style="24" customWidth="1"/>
    <col min="10253" max="10492" width="11" style="24"/>
    <col min="10493" max="10493" width="13.796875" style="24" customWidth="1"/>
    <col min="10494" max="10500" width="11" style="24"/>
    <col min="10501" max="10501" width="5.19921875" style="24" customWidth="1"/>
    <col min="10502" max="10503" width="7.59765625" style="24" customWidth="1"/>
    <col min="10504" max="10504" width="6.69921875" style="24" customWidth="1"/>
    <col min="10505" max="10505" width="7.296875" style="24" customWidth="1"/>
    <col min="10506" max="10506" width="7.5" style="24" customWidth="1"/>
    <col min="10507" max="10507" width="7.09765625" style="24" customWidth="1"/>
    <col min="10508" max="10508" width="6.09765625" style="24" customWidth="1"/>
    <col min="10509" max="10748" width="11" style="24"/>
    <col min="10749" max="10749" width="13.796875" style="24" customWidth="1"/>
    <col min="10750" max="10756" width="11" style="24"/>
    <col min="10757" max="10757" width="5.19921875" style="24" customWidth="1"/>
    <col min="10758" max="10759" width="7.59765625" style="24" customWidth="1"/>
    <col min="10760" max="10760" width="6.69921875" style="24" customWidth="1"/>
    <col min="10761" max="10761" width="7.296875" style="24" customWidth="1"/>
    <col min="10762" max="10762" width="7.5" style="24" customWidth="1"/>
    <col min="10763" max="10763" width="7.09765625" style="24" customWidth="1"/>
    <col min="10764" max="10764" width="6.09765625" style="24" customWidth="1"/>
    <col min="10765" max="11004" width="11" style="24"/>
    <col min="11005" max="11005" width="13.796875" style="24" customWidth="1"/>
    <col min="11006" max="11012" width="11" style="24"/>
    <col min="11013" max="11013" width="5.19921875" style="24" customWidth="1"/>
    <col min="11014" max="11015" width="7.59765625" style="24" customWidth="1"/>
    <col min="11016" max="11016" width="6.69921875" style="24" customWidth="1"/>
    <col min="11017" max="11017" width="7.296875" style="24" customWidth="1"/>
    <col min="11018" max="11018" width="7.5" style="24" customWidth="1"/>
    <col min="11019" max="11019" width="7.09765625" style="24" customWidth="1"/>
    <col min="11020" max="11020" width="6.09765625" style="24" customWidth="1"/>
    <col min="11021" max="11260" width="11" style="24"/>
    <col min="11261" max="11261" width="13.796875" style="24" customWidth="1"/>
    <col min="11262" max="11268" width="11" style="24"/>
    <col min="11269" max="11269" width="5.19921875" style="24" customWidth="1"/>
    <col min="11270" max="11271" width="7.59765625" style="24" customWidth="1"/>
    <col min="11272" max="11272" width="6.69921875" style="24" customWidth="1"/>
    <col min="11273" max="11273" width="7.296875" style="24" customWidth="1"/>
    <col min="11274" max="11274" width="7.5" style="24" customWidth="1"/>
    <col min="11275" max="11275" width="7.09765625" style="24" customWidth="1"/>
    <col min="11276" max="11276" width="6.09765625" style="24" customWidth="1"/>
    <col min="11277" max="11516" width="11" style="24"/>
    <col min="11517" max="11517" width="13.796875" style="24" customWidth="1"/>
    <col min="11518" max="11524" width="11" style="24"/>
    <col min="11525" max="11525" width="5.19921875" style="24" customWidth="1"/>
    <col min="11526" max="11527" width="7.59765625" style="24" customWidth="1"/>
    <col min="11528" max="11528" width="6.69921875" style="24" customWidth="1"/>
    <col min="11529" max="11529" width="7.296875" style="24" customWidth="1"/>
    <col min="11530" max="11530" width="7.5" style="24" customWidth="1"/>
    <col min="11531" max="11531" width="7.09765625" style="24" customWidth="1"/>
    <col min="11532" max="11532" width="6.09765625" style="24" customWidth="1"/>
    <col min="11533" max="11772" width="11" style="24"/>
    <col min="11773" max="11773" width="13.796875" style="24" customWidth="1"/>
    <col min="11774" max="11780" width="11" style="24"/>
    <col min="11781" max="11781" width="5.19921875" style="24" customWidth="1"/>
    <col min="11782" max="11783" width="7.59765625" style="24" customWidth="1"/>
    <col min="11784" max="11784" width="6.69921875" style="24" customWidth="1"/>
    <col min="11785" max="11785" width="7.296875" style="24" customWidth="1"/>
    <col min="11786" max="11786" width="7.5" style="24" customWidth="1"/>
    <col min="11787" max="11787" width="7.09765625" style="24" customWidth="1"/>
    <col min="11788" max="11788" width="6.09765625" style="24" customWidth="1"/>
    <col min="11789" max="12028" width="11" style="24"/>
    <col min="12029" max="12029" width="13.796875" style="24" customWidth="1"/>
    <col min="12030" max="12036" width="11" style="24"/>
    <col min="12037" max="12037" width="5.19921875" style="24" customWidth="1"/>
    <col min="12038" max="12039" width="7.59765625" style="24" customWidth="1"/>
    <col min="12040" max="12040" width="6.69921875" style="24" customWidth="1"/>
    <col min="12041" max="12041" width="7.296875" style="24" customWidth="1"/>
    <col min="12042" max="12042" width="7.5" style="24" customWidth="1"/>
    <col min="12043" max="12043" width="7.09765625" style="24" customWidth="1"/>
    <col min="12044" max="12044" width="6.09765625" style="24" customWidth="1"/>
    <col min="12045" max="12284" width="11" style="24"/>
    <col min="12285" max="12285" width="13.796875" style="24" customWidth="1"/>
    <col min="12286" max="12292" width="11" style="24"/>
    <col min="12293" max="12293" width="5.19921875" style="24" customWidth="1"/>
    <col min="12294" max="12295" width="7.59765625" style="24" customWidth="1"/>
    <col min="12296" max="12296" width="6.69921875" style="24" customWidth="1"/>
    <col min="12297" max="12297" width="7.296875" style="24" customWidth="1"/>
    <col min="12298" max="12298" width="7.5" style="24" customWidth="1"/>
    <col min="12299" max="12299" width="7.09765625" style="24" customWidth="1"/>
    <col min="12300" max="12300" width="6.09765625" style="24" customWidth="1"/>
    <col min="12301" max="12540" width="11" style="24"/>
    <col min="12541" max="12541" width="13.796875" style="24" customWidth="1"/>
    <col min="12542" max="12548" width="11" style="24"/>
    <col min="12549" max="12549" width="5.19921875" style="24" customWidth="1"/>
    <col min="12550" max="12551" width="7.59765625" style="24" customWidth="1"/>
    <col min="12552" max="12552" width="6.69921875" style="24" customWidth="1"/>
    <col min="12553" max="12553" width="7.296875" style="24" customWidth="1"/>
    <col min="12554" max="12554" width="7.5" style="24" customWidth="1"/>
    <col min="12555" max="12555" width="7.09765625" style="24" customWidth="1"/>
    <col min="12556" max="12556" width="6.09765625" style="24" customWidth="1"/>
    <col min="12557" max="12796" width="11" style="24"/>
    <col min="12797" max="12797" width="13.796875" style="24" customWidth="1"/>
    <col min="12798" max="12804" width="11" style="24"/>
    <col min="12805" max="12805" width="5.19921875" style="24" customWidth="1"/>
    <col min="12806" max="12807" width="7.59765625" style="24" customWidth="1"/>
    <col min="12808" max="12808" width="6.69921875" style="24" customWidth="1"/>
    <col min="12809" max="12809" width="7.296875" style="24" customWidth="1"/>
    <col min="12810" max="12810" width="7.5" style="24" customWidth="1"/>
    <col min="12811" max="12811" width="7.09765625" style="24" customWidth="1"/>
    <col min="12812" max="12812" width="6.09765625" style="24" customWidth="1"/>
    <col min="12813" max="13052" width="11" style="24"/>
    <col min="13053" max="13053" width="13.796875" style="24" customWidth="1"/>
    <col min="13054" max="13060" width="11" style="24"/>
    <col min="13061" max="13061" width="5.19921875" style="24" customWidth="1"/>
    <col min="13062" max="13063" width="7.59765625" style="24" customWidth="1"/>
    <col min="13064" max="13064" width="6.69921875" style="24" customWidth="1"/>
    <col min="13065" max="13065" width="7.296875" style="24" customWidth="1"/>
    <col min="13066" max="13066" width="7.5" style="24" customWidth="1"/>
    <col min="13067" max="13067" width="7.09765625" style="24" customWidth="1"/>
    <col min="13068" max="13068" width="6.09765625" style="24" customWidth="1"/>
    <col min="13069" max="13308" width="11" style="24"/>
    <col min="13309" max="13309" width="13.796875" style="24" customWidth="1"/>
    <col min="13310" max="13316" width="11" style="24"/>
    <col min="13317" max="13317" width="5.19921875" style="24" customWidth="1"/>
    <col min="13318" max="13319" width="7.59765625" style="24" customWidth="1"/>
    <col min="13320" max="13320" width="6.69921875" style="24" customWidth="1"/>
    <col min="13321" max="13321" width="7.296875" style="24" customWidth="1"/>
    <col min="13322" max="13322" width="7.5" style="24" customWidth="1"/>
    <col min="13323" max="13323" width="7.09765625" style="24" customWidth="1"/>
    <col min="13324" max="13324" width="6.09765625" style="24" customWidth="1"/>
    <col min="13325" max="13564" width="11" style="24"/>
    <col min="13565" max="13565" width="13.796875" style="24" customWidth="1"/>
    <col min="13566" max="13572" width="11" style="24"/>
    <col min="13573" max="13573" width="5.19921875" style="24" customWidth="1"/>
    <col min="13574" max="13575" width="7.59765625" style="24" customWidth="1"/>
    <col min="13576" max="13576" width="6.69921875" style="24" customWidth="1"/>
    <col min="13577" max="13577" width="7.296875" style="24" customWidth="1"/>
    <col min="13578" max="13578" width="7.5" style="24" customWidth="1"/>
    <col min="13579" max="13579" width="7.09765625" style="24" customWidth="1"/>
    <col min="13580" max="13580" width="6.09765625" style="24" customWidth="1"/>
    <col min="13581" max="13820" width="11" style="24"/>
    <col min="13821" max="13821" width="13.796875" style="24" customWidth="1"/>
    <col min="13822" max="13828" width="11" style="24"/>
    <col min="13829" max="13829" width="5.19921875" style="24" customWidth="1"/>
    <col min="13830" max="13831" width="7.59765625" style="24" customWidth="1"/>
    <col min="13832" max="13832" width="6.69921875" style="24" customWidth="1"/>
    <col min="13833" max="13833" width="7.296875" style="24" customWidth="1"/>
    <col min="13834" max="13834" width="7.5" style="24" customWidth="1"/>
    <col min="13835" max="13835" width="7.09765625" style="24" customWidth="1"/>
    <col min="13836" max="13836" width="6.09765625" style="24" customWidth="1"/>
    <col min="13837" max="14076" width="11" style="24"/>
    <col min="14077" max="14077" width="13.796875" style="24" customWidth="1"/>
    <col min="14078" max="14084" width="11" style="24"/>
    <col min="14085" max="14085" width="5.19921875" style="24" customWidth="1"/>
    <col min="14086" max="14087" width="7.59765625" style="24" customWidth="1"/>
    <col min="14088" max="14088" width="6.69921875" style="24" customWidth="1"/>
    <col min="14089" max="14089" width="7.296875" style="24" customWidth="1"/>
    <col min="14090" max="14090" width="7.5" style="24" customWidth="1"/>
    <col min="14091" max="14091" width="7.09765625" style="24" customWidth="1"/>
    <col min="14092" max="14092" width="6.09765625" style="24" customWidth="1"/>
    <col min="14093" max="14332" width="11" style="24"/>
    <col min="14333" max="14333" width="13.796875" style="24" customWidth="1"/>
    <col min="14334" max="14340" width="11" style="24"/>
    <col min="14341" max="14341" width="5.19921875" style="24" customWidth="1"/>
    <col min="14342" max="14343" width="7.59765625" style="24" customWidth="1"/>
    <col min="14344" max="14344" width="6.69921875" style="24" customWidth="1"/>
    <col min="14345" max="14345" width="7.296875" style="24" customWidth="1"/>
    <col min="14346" max="14346" width="7.5" style="24" customWidth="1"/>
    <col min="14347" max="14347" width="7.09765625" style="24" customWidth="1"/>
    <col min="14348" max="14348" width="6.09765625" style="24" customWidth="1"/>
    <col min="14349" max="14588" width="11" style="24"/>
    <col min="14589" max="14589" width="13.796875" style="24" customWidth="1"/>
    <col min="14590" max="14596" width="11" style="24"/>
    <col min="14597" max="14597" width="5.19921875" style="24" customWidth="1"/>
    <col min="14598" max="14599" width="7.59765625" style="24" customWidth="1"/>
    <col min="14600" max="14600" width="6.69921875" style="24" customWidth="1"/>
    <col min="14601" max="14601" width="7.296875" style="24" customWidth="1"/>
    <col min="14602" max="14602" width="7.5" style="24" customWidth="1"/>
    <col min="14603" max="14603" width="7.09765625" style="24" customWidth="1"/>
    <col min="14604" max="14604" width="6.09765625" style="24" customWidth="1"/>
    <col min="14605" max="14844" width="11" style="24"/>
    <col min="14845" max="14845" width="13.796875" style="24" customWidth="1"/>
    <col min="14846" max="14852" width="11" style="24"/>
    <col min="14853" max="14853" width="5.19921875" style="24" customWidth="1"/>
    <col min="14854" max="14855" width="7.59765625" style="24" customWidth="1"/>
    <col min="14856" max="14856" width="6.69921875" style="24" customWidth="1"/>
    <col min="14857" max="14857" width="7.296875" style="24" customWidth="1"/>
    <col min="14858" max="14858" width="7.5" style="24" customWidth="1"/>
    <col min="14859" max="14859" width="7.09765625" style="24" customWidth="1"/>
    <col min="14860" max="14860" width="6.09765625" style="24" customWidth="1"/>
    <col min="14861" max="15100" width="11" style="24"/>
    <col min="15101" max="15101" width="13.796875" style="24" customWidth="1"/>
    <col min="15102" max="15108" width="11" style="24"/>
    <col min="15109" max="15109" width="5.19921875" style="24" customWidth="1"/>
    <col min="15110" max="15111" width="7.59765625" style="24" customWidth="1"/>
    <col min="15112" max="15112" width="6.69921875" style="24" customWidth="1"/>
    <col min="15113" max="15113" width="7.296875" style="24" customWidth="1"/>
    <col min="15114" max="15114" width="7.5" style="24" customWidth="1"/>
    <col min="15115" max="15115" width="7.09765625" style="24" customWidth="1"/>
    <col min="15116" max="15116" width="6.09765625" style="24" customWidth="1"/>
    <col min="15117" max="15356" width="11" style="24"/>
    <col min="15357" max="15357" width="13.796875" style="24" customWidth="1"/>
    <col min="15358" max="15364" width="11" style="24"/>
    <col min="15365" max="15365" width="5.19921875" style="24" customWidth="1"/>
    <col min="15366" max="15367" width="7.59765625" style="24" customWidth="1"/>
    <col min="15368" max="15368" width="6.69921875" style="24" customWidth="1"/>
    <col min="15369" max="15369" width="7.296875" style="24" customWidth="1"/>
    <col min="15370" max="15370" width="7.5" style="24" customWidth="1"/>
    <col min="15371" max="15371" width="7.09765625" style="24" customWidth="1"/>
    <col min="15372" max="15372" width="6.09765625" style="24" customWidth="1"/>
    <col min="15373" max="15612" width="11" style="24"/>
    <col min="15613" max="15613" width="13.796875" style="24" customWidth="1"/>
    <col min="15614" max="15620" width="11" style="24"/>
    <col min="15621" max="15621" width="5.19921875" style="24" customWidth="1"/>
    <col min="15622" max="15623" width="7.59765625" style="24" customWidth="1"/>
    <col min="15624" max="15624" width="6.69921875" style="24" customWidth="1"/>
    <col min="15625" max="15625" width="7.296875" style="24" customWidth="1"/>
    <col min="15626" max="15626" width="7.5" style="24" customWidth="1"/>
    <col min="15627" max="15627" width="7.09765625" style="24" customWidth="1"/>
    <col min="15628" max="15628" width="6.09765625" style="24" customWidth="1"/>
    <col min="15629" max="15868" width="11" style="24"/>
    <col min="15869" max="15869" width="13.796875" style="24" customWidth="1"/>
    <col min="15870" max="15876" width="11" style="24"/>
    <col min="15877" max="15877" width="5.19921875" style="24" customWidth="1"/>
    <col min="15878" max="15879" width="7.59765625" style="24" customWidth="1"/>
    <col min="15880" max="15880" width="6.69921875" style="24" customWidth="1"/>
    <col min="15881" max="15881" width="7.296875" style="24" customWidth="1"/>
    <col min="15882" max="15882" width="7.5" style="24" customWidth="1"/>
    <col min="15883" max="15883" width="7.09765625" style="24" customWidth="1"/>
    <col min="15884" max="15884" width="6.09765625" style="24" customWidth="1"/>
    <col min="15885" max="16124" width="11" style="24"/>
    <col min="16125" max="16125" width="13.796875" style="24" customWidth="1"/>
    <col min="16126" max="16132" width="11" style="24"/>
    <col min="16133" max="16133" width="5.19921875" style="24" customWidth="1"/>
    <col min="16134" max="16135" width="7.59765625" style="24" customWidth="1"/>
    <col min="16136" max="16136" width="6.69921875" style="24" customWidth="1"/>
    <col min="16137" max="16137" width="7.296875" style="24" customWidth="1"/>
    <col min="16138" max="16138" width="7.5" style="24" customWidth="1"/>
    <col min="16139" max="16139" width="7.09765625" style="24" customWidth="1"/>
    <col min="16140" max="16140" width="6.09765625" style="24" customWidth="1"/>
    <col min="16141" max="16384" width="11" style="24"/>
  </cols>
  <sheetData>
    <row r="2" spans="2:10" ht="25.05" customHeight="1">
      <c r="B2" s="196" t="s">
        <v>160</v>
      </c>
      <c r="C2" s="196"/>
      <c r="D2" s="196"/>
      <c r="E2" s="196"/>
      <c r="F2" s="196"/>
    </row>
    <row r="4" spans="2:10">
      <c r="B4" s="149" t="s">
        <v>18</v>
      </c>
    </row>
    <row r="5" spans="2:10" ht="14.55" customHeight="1">
      <c r="B5" s="4"/>
      <c r="C5" s="194" t="s">
        <v>34</v>
      </c>
      <c r="D5" s="194" t="s">
        <v>35</v>
      </c>
      <c r="E5" s="22" t="s">
        <v>45</v>
      </c>
      <c r="F5" s="22" t="s">
        <v>45</v>
      </c>
    </row>
    <row r="6" spans="2:10" ht="15" customHeight="1">
      <c r="B6" s="4"/>
      <c r="C6" s="198"/>
      <c r="D6" s="198"/>
      <c r="E6" s="22" t="s">
        <v>4</v>
      </c>
      <c r="F6" s="22" t="s">
        <v>176</v>
      </c>
    </row>
    <row r="7" spans="2:10">
      <c r="B7" s="4"/>
      <c r="C7" s="36"/>
      <c r="D7" s="36"/>
      <c r="E7" s="17"/>
      <c r="F7" s="3"/>
    </row>
    <row r="8" spans="2:10">
      <c r="B8" s="60" t="s">
        <v>177</v>
      </c>
      <c r="C8" s="107">
        <f>SUM(C9:C10)</f>
        <v>270052</v>
      </c>
      <c r="D8" s="107">
        <f>SUM(D9:D10)</f>
        <v>352774</v>
      </c>
      <c r="E8" s="61">
        <f>((C8-D8)/D8)*100</f>
        <v>-23.449007012988485</v>
      </c>
      <c r="F8" s="60">
        <f>C8-D8</f>
        <v>-82722</v>
      </c>
      <c r="I8" s="39"/>
    </row>
    <row r="9" spans="2:10">
      <c r="B9" s="191" t="s">
        <v>159</v>
      </c>
      <c r="C9" s="53">
        <v>195353</v>
      </c>
      <c r="D9" s="53">
        <v>239339</v>
      </c>
      <c r="E9" s="62">
        <f t="shared" ref="E9:E12" si="0">((C9-D9)/D9)*100</f>
        <v>-18.378116395572807</v>
      </c>
      <c r="F9" s="64">
        <f>C9-D9</f>
        <v>-43986</v>
      </c>
    </row>
    <row r="10" spans="2:10">
      <c r="B10" s="191" t="s">
        <v>24</v>
      </c>
      <c r="C10" s="53">
        <v>74699</v>
      </c>
      <c r="D10" s="53">
        <v>113435</v>
      </c>
      <c r="E10" s="62">
        <f t="shared" si="0"/>
        <v>-34.148190593732089</v>
      </c>
      <c r="F10" s="64">
        <f t="shared" ref="F10" si="1">C10-D10</f>
        <v>-38736</v>
      </c>
      <c r="G10" s="3"/>
      <c r="H10" s="3"/>
      <c r="I10" s="3"/>
      <c r="J10" s="3"/>
    </row>
    <row r="11" spans="2:10" ht="6" customHeight="1">
      <c r="B11" s="3"/>
      <c r="C11" s="53"/>
      <c r="D11" s="53"/>
      <c r="E11" s="63"/>
      <c r="F11" s="64"/>
      <c r="G11" s="3"/>
      <c r="H11" s="3"/>
      <c r="I11" s="3"/>
      <c r="J11" s="3"/>
    </row>
    <row r="12" spans="2:10">
      <c r="B12" s="60" t="s">
        <v>36</v>
      </c>
      <c r="C12" s="107">
        <f>Results!D8</f>
        <v>419524</v>
      </c>
      <c r="D12" s="107">
        <f>Results!E8</f>
        <v>531861</v>
      </c>
      <c r="E12" s="61">
        <f t="shared" si="0"/>
        <v>-21.121496029977756</v>
      </c>
      <c r="F12" s="60">
        <f>C12-D12</f>
        <v>-112337</v>
      </c>
      <c r="G12" s="3"/>
      <c r="H12" s="3"/>
      <c r="I12" s="3"/>
      <c r="J12" s="3"/>
    </row>
    <row r="13" spans="2:10">
      <c r="B13" s="3"/>
      <c r="C13" s="108"/>
      <c r="D13" s="108"/>
      <c r="E13" s="63"/>
      <c r="F13" s="40"/>
      <c r="G13" s="3"/>
      <c r="H13" s="3"/>
      <c r="I13" s="3"/>
      <c r="J13" s="3"/>
    </row>
    <row r="14" spans="2:10" ht="17.399999999999999">
      <c r="B14" s="60" t="s">
        <v>161</v>
      </c>
      <c r="C14" s="192">
        <f>C8/C12*100</f>
        <v>64.371049093734797</v>
      </c>
      <c r="D14" s="192">
        <f>D8/D12*100</f>
        <v>66.328232376504388</v>
      </c>
      <c r="E14" s="192">
        <f>((C14-D14)/D14)*100</f>
        <v>-2.9507544715798715</v>
      </c>
      <c r="F14" s="192">
        <f>C14-D14</f>
        <v>-1.9571832827695914</v>
      </c>
      <c r="G14" s="3" t="s">
        <v>5</v>
      </c>
      <c r="H14" s="3"/>
      <c r="I14" s="3"/>
      <c r="J14" s="3"/>
    </row>
    <row r="15" spans="2:10">
      <c r="B15" s="4"/>
      <c r="C15" s="5"/>
      <c r="D15" s="6"/>
      <c r="E15" s="3"/>
      <c r="F15" s="3"/>
      <c r="G15" s="3"/>
      <c r="H15" s="3"/>
    </row>
    <row r="16" spans="2:10">
      <c r="B16" s="41" t="s">
        <v>61</v>
      </c>
      <c r="C16" s="68"/>
      <c r="D16" s="57"/>
    </row>
    <row r="18" s="24" customFormat="1"/>
    <row r="19" s="24" customFormat="1"/>
    <row r="20" s="24" customFormat="1"/>
    <row r="21" s="24" customFormat="1"/>
    <row r="22" s="24" customFormat="1"/>
    <row r="23" s="24" customFormat="1"/>
    <row r="24" s="24" customFormat="1"/>
    <row r="25" s="24" customFormat="1"/>
    <row r="26" s="24" customFormat="1"/>
    <row r="27" s="24" customFormat="1"/>
    <row r="28" s="24" customFormat="1"/>
    <row r="29" s="24" customFormat="1"/>
    <row r="30" s="24" customFormat="1"/>
    <row r="31" s="24" customFormat="1"/>
    <row r="32" s="24" customFormat="1"/>
    <row r="33" s="24" customFormat="1"/>
    <row r="34" s="24" customFormat="1"/>
    <row r="35" s="24" customFormat="1"/>
  </sheetData>
  <mergeCells count="3">
    <mergeCell ref="B2:F2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S23"/>
  <sheetViews>
    <sheetView showGridLines="0" workbookViewId="0">
      <selection activeCell="J23" sqref="J23"/>
    </sheetView>
  </sheetViews>
  <sheetFormatPr baseColWidth="10" defaultColWidth="11" defaultRowHeight="15.6"/>
  <cols>
    <col min="1" max="1" width="5.59765625" style="3" customWidth="1"/>
    <col min="2" max="2" width="17.19921875" style="3" bestFit="1" customWidth="1"/>
    <col min="3" max="4" width="10.69921875" style="3" customWidth="1"/>
    <col min="5" max="5" width="1" style="3" customWidth="1"/>
    <col min="6" max="7" width="10.69921875" style="3" customWidth="1"/>
    <col min="8" max="8" width="1" style="3" customWidth="1"/>
    <col min="9" max="10" width="10.69921875" style="3" customWidth="1"/>
    <col min="11" max="11" width="2.09765625" style="3" customWidth="1"/>
    <col min="12" max="13" width="10.69921875" style="3" customWidth="1"/>
    <col min="14" max="14" width="1" style="3" customWidth="1"/>
    <col min="15" max="16" width="10.69921875" style="3" customWidth="1"/>
    <col min="17" max="17" width="1" style="3" customWidth="1"/>
    <col min="18" max="19" width="10.69921875" style="3" customWidth="1"/>
    <col min="20" max="16384" width="11" style="3"/>
  </cols>
  <sheetData>
    <row r="1" spans="2:19" ht="15.45" customHeight="1">
      <c r="B1" s="42"/>
    </row>
    <row r="2" spans="2:19" ht="25.05" customHeight="1">
      <c r="B2" s="196" t="s">
        <v>77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2:19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19">
      <c r="B4" s="154" t="s">
        <v>62</v>
      </c>
    </row>
    <row r="5" spans="2:19" ht="15.75" customHeight="1">
      <c r="B5" s="14"/>
      <c r="C5" s="194" t="s">
        <v>34</v>
      </c>
      <c r="D5" s="194"/>
      <c r="E5" s="194"/>
      <c r="F5" s="194"/>
      <c r="G5" s="194"/>
      <c r="H5" s="194"/>
      <c r="I5" s="194"/>
      <c r="J5" s="194"/>
      <c r="K5" s="2"/>
      <c r="L5" s="194" t="s">
        <v>35</v>
      </c>
      <c r="M5" s="194"/>
      <c r="N5" s="194"/>
      <c r="O5" s="194"/>
      <c r="P5" s="194"/>
      <c r="Q5" s="194"/>
      <c r="R5" s="194"/>
      <c r="S5" s="194"/>
    </row>
    <row r="6" spans="2:19" ht="15.75" customHeight="1">
      <c r="B6" s="14"/>
      <c r="C6" s="17"/>
      <c r="D6" s="17"/>
      <c r="E6" s="17"/>
      <c r="F6" s="17"/>
      <c r="G6" s="17"/>
      <c r="H6" s="17"/>
      <c r="I6" s="17"/>
      <c r="J6" s="17"/>
      <c r="K6" s="2"/>
      <c r="L6" s="2"/>
      <c r="M6" s="2"/>
      <c r="N6" s="2"/>
      <c r="O6" s="2"/>
      <c r="P6" s="2"/>
      <c r="Q6" s="2"/>
      <c r="R6" s="2"/>
    </row>
    <row r="7" spans="2:19" s="43" customFormat="1" ht="38.25" customHeight="1">
      <c r="B7" s="44"/>
      <c r="C7" s="22" t="s">
        <v>63</v>
      </c>
      <c r="D7" s="22" t="s">
        <v>74</v>
      </c>
      <c r="E7" s="17"/>
      <c r="F7" s="22" t="s">
        <v>64</v>
      </c>
      <c r="G7" s="22" t="s">
        <v>74</v>
      </c>
      <c r="H7" s="17"/>
      <c r="I7" s="22" t="s">
        <v>0</v>
      </c>
      <c r="J7" s="22" t="s">
        <v>74</v>
      </c>
      <c r="K7" s="2"/>
      <c r="L7" s="22" t="s">
        <v>63</v>
      </c>
      <c r="M7" s="22" t="s">
        <v>74</v>
      </c>
      <c r="N7" s="17"/>
      <c r="O7" s="22" t="s">
        <v>64</v>
      </c>
      <c r="P7" s="22" t="s">
        <v>74</v>
      </c>
      <c r="Q7" s="17"/>
      <c r="R7" s="22" t="s">
        <v>0</v>
      </c>
      <c r="S7" s="22" t="s">
        <v>74</v>
      </c>
    </row>
    <row r="8" spans="2:19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R8" s="14"/>
      <c r="S8" s="14"/>
    </row>
    <row r="9" spans="2:19">
      <c r="B9" s="154" t="s">
        <v>65</v>
      </c>
      <c r="C9" s="99">
        <v>23</v>
      </c>
      <c r="D9" s="100">
        <f t="shared" ref="D9:D16" si="0">(C9/$C$19)*100</f>
        <v>2.1043000914913081</v>
      </c>
      <c r="E9" s="101"/>
      <c r="F9" s="99">
        <v>5</v>
      </c>
      <c r="G9" s="100">
        <f>(F9/$F$19)*100</f>
        <v>2.0746887966804977</v>
      </c>
      <c r="H9" s="101"/>
      <c r="I9" s="104">
        <f>SUM(C9+F9)</f>
        <v>28</v>
      </c>
      <c r="J9" s="100">
        <f>(I9/$I$19)*100</f>
        <v>2.0989505247376314</v>
      </c>
      <c r="K9" s="99"/>
      <c r="L9" s="99">
        <v>22</v>
      </c>
      <c r="M9" s="102">
        <f>(L9/$L$19)*100</f>
        <v>1.9909502262443437</v>
      </c>
      <c r="N9" s="103"/>
      <c r="O9" s="99">
        <v>6</v>
      </c>
      <c r="P9" s="102">
        <f>(O9/$O$19)*100</f>
        <v>2.5862068965517242</v>
      </c>
      <c r="Q9" s="103"/>
      <c r="R9" s="104">
        <f>SUM(L9+O9)</f>
        <v>28</v>
      </c>
      <c r="S9" s="102">
        <f>(R9/$R$19)*100</f>
        <v>2.0942408376963351</v>
      </c>
    </row>
    <row r="10" spans="2:19">
      <c r="B10" s="154" t="s">
        <v>66</v>
      </c>
      <c r="C10" s="99">
        <v>49</v>
      </c>
      <c r="D10" s="100">
        <f t="shared" si="0"/>
        <v>4.4830741079597436</v>
      </c>
      <c r="E10" s="101"/>
      <c r="F10" s="99">
        <v>19</v>
      </c>
      <c r="G10" s="100">
        <f>(F10/$F$19)*100</f>
        <v>7.8838174273858916</v>
      </c>
      <c r="H10" s="101"/>
      <c r="I10" s="104">
        <f t="shared" ref="I10:I17" si="1">SUM(C10+F10)</f>
        <v>68</v>
      </c>
      <c r="J10" s="100">
        <f t="shared" ref="J10:J16" si="2">(I10/$I$19)*100</f>
        <v>5.0974512743628182</v>
      </c>
      <c r="K10" s="99"/>
      <c r="L10" s="99">
        <v>46</v>
      </c>
      <c r="M10" s="102">
        <f>(L10/$L$19)*100</f>
        <v>4.1628959276018094</v>
      </c>
      <c r="N10" s="103"/>
      <c r="O10" s="99">
        <v>17</v>
      </c>
      <c r="P10" s="102">
        <f>(O10/$O$19)*100</f>
        <v>7.3275862068965507</v>
      </c>
      <c r="Q10" s="103"/>
      <c r="R10" s="104">
        <f t="shared" ref="R10:R17" si="3">SUM(L10+O10)</f>
        <v>63</v>
      </c>
      <c r="S10" s="102">
        <f>(R10/$R$19)*100</f>
        <v>4.7120418848167542</v>
      </c>
    </row>
    <row r="11" spans="2:19">
      <c r="B11" s="154" t="s">
        <v>67</v>
      </c>
      <c r="C11" s="99">
        <v>167</v>
      </c>
      <c r="D11" s="100">
        <f t="shared" si="0"/>
        <v>15.279048490393413</v>
      </c>
      <c r="E11" s="101"/>
      <c r="F11" s="99">
        <v>83</v>
      </c>
      <c r="G11" s="100">
        <f t="shared" ref="G11:G16" si="4">(F11/$F$19)*100</f>
        <v>34.439834024896264</v>
      </c>
      <c r="H11" s="101"/>
      <c r="I11" s="104">
        <f t="shared" si="1"/>
        <v>250</v>
      </c>
      <c r="J11" s="100">
        <f t="shared" si="2"/>
        <v>18.740629685157419</v>
      </c>
      <c r="K11" s="99"/>
      <c r="L11" s="99">
        <v>155</v>
      </c>
      <c r="M11" s="102">
        <f t="shared" ref="M11:M16" si="5">(L11/$L$19)*100</f>
        <v>14.027149321266968</v>
      </c>
      <c r="N11" s="103"/>
      <c r="O11" s="99">
        <v>80</v>
      </c>
      <c r="P11" s="102">
        <f t="shared" ref="P11:P16" si="6">(O11/$O$19)*100</f>
        <v>34.482758620689658</v>
      </c>
      <c r="Q11" s="103"/>
      <c r="R11" s="104">
        <f t="shared" si="3"/>
        <v>235</v>
      </c>
      <c r="S11" s="102">
        <f t="shared" ref="S11:S16" si="7">(R11/$R$19)*100</f>
        <v>17.576664173522811</v>
      </c>
    </row>
    <row r="12" spans="2:19">
      <c r="B12" s="154" t="s">
        <v>68</v>
      </c>
      <c r="C12" s="99">
        <v>78</v>
      </c>
      <c r="D12" s="100">
        <f t="shared" si="0"/>
        <v>7.1363220494053063</v>
      </c>
      <c r="E12" s="101"/>
      <c r="F12" s="99">
        <v>13</v>
      </c>
      <c r="G12" s="100">
        <f t="shared" si="4"/>
        <v>5.394190871369295</v>
      </c>
      <c r="H12" s="101"/>
      <c r="I12" s="104">
        <f t="shared" si="1"/>
        <v>91</v>
      </c>
      <c r="J12" s="100">
        <f t="shared" si="2"/>
        <v>6.8215892053973004</v>
      </c>
      <c r="K12" s="99"/>
      <c r="L12" s="99">
        <v>78</v>
      </c>
      <c r="M12" s="102">
        <f t="shared" si="5"/>
        <v>7.0588235294117645</v>
      </c>
      <c r="N12" s="103"/>
      <c r="O12" s="99">
        <v>16</v>
      </c>
      <c r="P12" s="102">
        <f t="shared" si="6"/>
        <v>6.8965517241379306</v>
      </c>
      <c r="Q12" s="103"/>
      <c r="R12" s="104">
        <f t="shared" si="3"/>
        <v>94</v>
      </c>
      <c r="S12" s="102">
        <f t="shared" si="7"/>
        <v>7.0306656694091254</v>
      </c>
    </row>
    <row r="13" spans="2:19">
      <c r="B13" s="154" t="s">
        <v>69</v>
      </c>
      <c r="C13" s="99">
        <v>156</v>
      </c>
      <c r="D13" s="100">
        <f t="shared" si="0"/>
        <v>14.272644098810613</v>
      </c>
      <c r="E13" s="101"/>
      <c r="F13" s="99">
        <v>13</v>
      </c>
      <c r="G13" s="100">
        <f t="shared" si="4"/>
        <v>5.394190871369295</v>
      </c>
      <c r="H13" s="101"/>
      <c r="I13" s="104">
        <f t="shared" si="1"/>
        <v>169</v>
      </c>
      <c r="J13" s="100">
        <f t="shared" si="2"/>
        <v>12.668665667166417</v>
      </c>
      <c r="K13" s="99"/>
      <c r="L13" s="99">
        <v>158</v>
      </c>
      <c r="M13" s="102">
        <f t="shared" si="5"/>
        <v>14.298642533936651</v>
      </c>
      <c r="N13" s="103"/>
      <c r="O13" s="99">
        <v>14</v>
      </c>
      <c r="P13" s="102">
        <f t="shared" si="6"/>
        <v>6.0344827586206895</v>
      </c>
      <c r="Q13" s="103"/>
      <c r="R13" s="104">
        <f t="shared" si="3"/>
        <v>172</v>
      </c>
      <c r="S13" s="102">
        <f t="shared" si="7"/>
        <v>12.864622288706059</v>
      </c>
    </row>
    <row r="14" spans="2:19">
      <c r="B14" s="154" t="s">
        <v>70</v>
      </c>
      <c r="C14" s="99">
        <v>476</v>
      </c>
      <c r="D14" s="100">
        <f t="shared" si="0"/>
        <v>43.54986276303751</v>
      </c>
      <c r="E14" s="101"/>
      <c r="F14" s="99">
        <v>88</v>
      </c>
      <c r="G14" s="100">
        <f t="shared" si="4"/>
        <v>36.514522821576762</v>
      </c>
      <c r="H14" s="101"/>
      <c r="I14" s="104">
        <f t="shared" si="1"/>
        <v>564</v>
      </c>
      <c r="J14" s="100">
        <f t="shared" si="2"/>
        <v>42.278860569715143</v>
      </c>
      <c r="K14" s="99"/>
      <c r="L14" s="99">
        <v>483</v>
      </c>
      <c r="M14" s="102">
        <f t="shared" si="5"/>
        <v>43.710407239819006</v>
      </c>
      <c r="N14" s="103"/>
      <c r="O14" s="99">
        <v>87</v>
      </c>
      <c r="P14" s="102">
        <f t="shared" si="6"/>
        <v>37.5</v>
      </c>
      <c r="Q14" s="103"/>
      <c r="R14" s="104">
        <f t="shared" si="3"/>
        <v>570</v>
      </c>
      <c r="S14" s="102">
        <f t="shared" si="7"/>
        <v>42.632759910246818</v>
      </c>
    </row>
    <row r="15" spans="2:19">
      <c r="B15" s="154" t="s">
        <v>71</v>
      </c>
      <c r="C15" s="99">
        <v>135</v>
      </c>
      <c r="D15" s="100">
        <f t="shared" si="0"/>
        <v>12.351326623970722</v>
      </c>
      <c r="E15" s="101"/>
      <c r="F15" s="99">
        <v>9</v>
      </c>
      <c r="G15" s="100">
        <f t="shared" si="4"/>
        <v>3.7344398340248963</v>
      </c>
      <c r="H15" s="101"/>
      <c r="I15" s="104">
        <f t="shared" si="1"/>
        <v>144</v>
      </c>
      <c r="J15" s="100">
        <f t="shared" si="2"/>
        <v>10.794602698650674</v>
      </c>
      <c r="K15" s="99"/>
      <c r="L15" s="99">
        <v>147</v>
      </c>
      <c r="M15" s="102">
        <f t="shared" si="5"/>
        <v>13.30316742081448</v>
      </c>
      <c r="N15" s="103"/>
      <c r="O15" s="99">
        <v>8</v>
      </c>
      <c r="P15" s="102">
        <f t="shared" si="6"/>
        <v>3.4482758620689653</v>
      </c>
      <c r="Q15" s="103"/>
      <c r="R15" s="104">
        <f t="shared" si="3"/>
        <v>155</v>
      </c>
      <c r="S15" s="102">
        <f t="shared" si="7"/>
        <v>11.593118922961855</v>
      </c>
    </row>
    <row r="16" spans="2:19">
      <c r="B16" s="154" t="s">
        <v>72</v>
      </c>
      <c r="C16" s="99">
        <v>9</v>
      </c>
      <c r="D16" s="100">
        <f t="shared" si="0"/>
        <v>0.82342177493138147</v>
      </c>
      <c r="E16" s="101"/>
      <c r="F16" s="99">
        <v>11</v>
      </c>
      <c r="G16" s="100">
        <f t="shared" si="4"/>
        <v>4.5643153526970952</v>
      </c>
      <c r="H16" s="101"/>
      <c r="I16" s="104">
        <f t="shared" si="1"/>
        <v>20</v>
      </c>
      <c r="J16" s="100">
        <f t="shared" si="2"/>
        <v>1.4992503748125936</v>
      </c>
      <c r="K16" s="99"/>
      <c r="L16" s="99">
        <v>15</v>
      </c>
      <c r="M16" s="102">
        <f t="shared" si="5"/>
        <v>1.3574660633484164</v>
      </c>
      <c r="N16" s="103"/>
      <c r="O16" s="99">
        <v>4</v>
      </c>
      <c r="P16" s="102">
        <f t="shared" si="6"/>
        <v>1.7241379310344827</v>
      </c>
      <c r="Q16" s="103"/>
      <c r="R16" s="104">
        <f t="shared" si="3"/>
        <v>19</v>
      </c>
      <c r="S16" s="102">
        <f t="shared" si="7"/>
        <v>1.4210919970082274</v>
      </c>
    </row>
    <row r="17" spans="2:19">
      <c r="B17" s="154" t="s">
        <v>73</v>
      </c>
      <c r="C17" s="99">
        <v>0</v>
      </c>
      <c r="D17" s="156" t="s">
        <v>75</v>
      </c>
      <c r="E17" s="157"/>
      <c r="F17" s="99">
        <v>0</v>
      </c>
      <c r="G17" s="156" t="s">
        <v>75</v>
      </c>
      <c r="H17" s="157"/>
      <c r="I17" s="158">
        <f t="shared" si="1"/>
        <v>0</v>
      </c>
      <c r="J17" s="156" t="s">
        <v>75</v>
      </c>
      <c r="K17" s="99"/>
      <c r="L17" s="99">
        <v>1</v>
      </c>
      <c r="M17" s="155" t="s">
        <v>75</v>
      </c>
      <c r="N17" s="159"/>
      <c r="O17" s="99">
        <v>0</v>
      </c>
      <c r="P17" s="155" t="s">
        <v>76</v>
      </c>
      <c r="Q17" s="159"/>
      <c r="R17" s="158">
        <f t="shared" si="3"/>
        <v>1</v>
      </c>
      <c r="S17" s="155" t="s">
        <v>75</v>
      </c>
    </row>
    <row r="18" spans="2:19">
      <c r="B18" s="14"/>
      <c r="C18" s="99"/>
      <c r="D18" s="101"/>
      <c r="E18" s="101"/>
      <c r="F18" s="99"/>
      <c r="G18" s="100"/>
      <c r="H18" s="101"/>
      <c r="I18" s="99"/>
      <c r="J18" s="100"/>
      <c r="K18" s="99"/>
      <c r="L18" s="99"/>
      <c r="M18" s="103"/>
      <c r="N18" s="103"/>
      <c r="O18" s="99"/>
      <c r="P18" s="102"/>
      <c r="Q18" s="103"/>
      <c r="R18" s="99"/>
      <c r="S18" s="102"/>
    </row>
    <row r="19" spans="2:19" s="45" customFormat="1" ht="17.399999999999999">
      <c r="B19" s="52" t="s">
        <v>0</v>
      </c>
      <c r="C19" s="109">
        <f>SUM(C9:C17)</f>
        <v>1093</v>
      </c>
      <c r="D19" s="109">
        <f>(C19/I19)*100</f>
        <v>81.934032983508246</v>
      </c>
      <c r="E19" s="109"/>
      <c r="F19" s="109">
        <f>SUM(F9:F17)</f>
        <v>241</v>
      </c>
      <c r="G19" s="109">
        <f>(F19/I19)*100</f>
        <v>18.065967016491754</v>
      </c>
      <c r="H19" s="109"/>
      <c r="I19" s="109">
        <f>SUM(I9:I17)</f>
        <v>1334</v>
      </c>
      <c r="J19" s="109">
        <f>(I19/$I$19)*100</f>
        <v>100</v>
      </c>
      <c r="K19" s="110"/>
      <c r="L19" s="109">
        <f>SUM(L9:L17)</f>
        <v>1105</v>
      </c>
      <c r="M19" s="111">
        <f>(L19/R19)*100</f>
        <v>82.647718773373228</v>
      </c>
      <c r="N19" s="117"/>
      <c r="O19" s="109">
        <f>SUM(O9:O17)</f>
        <v>232</v>
      </c>
      <c r="P19" s="111">
        <f>(O19/R19)*100</f>
        <v>17.352281226626776</v>
      </c>
      <c r="Q19" s="117"/>
      <c r="R19" s="109">
        <f>SUM(R9:R17)</f>
        <v>1337</v>
      </c>
      <c r="S19" s="111">
        <f>(R19/$R$19)*100</f>
        <v>100</v>
      </c>
    </row>
    <row r="20" spans="2:19">
      <c r="B20" s="1"/>
    </row>
    <row r="23" spans="2:19">
      <c r="B23" s="160" t="s">
        <v>78</v>
      </c>
    </row>
  </sheetData>
  <mergeCells count="3">
    <mergeCell ref="B2:S2"/>
    <mergeCell ref="C5:J5"/>
    <mergeCell ref="L5:S5"/>
  </mergeCell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9"/>
  <sheetViews>
    <sheetView showGridLines="0" topLeftCell="A2" workbookViewId="0">
      <selection activeCell="I25" sqref="I25"/>
    </sheetView>
  </sheetViews>
  <sheetFormatPr baseColWidth="10" defaultRowHeight="15.6"/>
  <cols>
    <col min="1" max="1" width="5.59765625" style="46" customWidth="1"/>
    <col min="2" max="2" width="4.296875" style="46" customWidth="1"/>
    <col min="3" max="3" width="29.59765625" style="46" customWidth="1"/>
    <col min="4" max="5" width="11.59765625" style="46" customWidth="1"/>
    <col min="6" max="6" width="9.19921875" style="46" customWidth="1"/>
    <col min="7" max="7" width="12.59765625" style="46" customWidth="1"/>
    <col min="8" max="244" width="11" style="46"/>
    <col min="245" max="245" width="4" style="46" customWidth="1"/>
    <col min="246" max="246" width="4.296875" style="46" customWidth="1"/>
    <col min="247" max="247" width="46.09765625" style="46" customWidth="1"/>
    <col min="248" max="249" width="14.296875" style="46" customWidth="1"/>
    <col min="250" max="250" width="10.296875" style="46" bestFit="1" customWidth="1"/>
    <col min="251" max="500" width="11" style="46"/>
    <col min="501" max="501" width="4" style="46" customWidth="1"/>
    <col min="502" max="502" width="4.296875" style="46" customWidth="1"/>
    <col min="503" max="503" width="46.09765625" style="46" customWidth="1"/>
    <col min="504" max="505" width="14.296875" style="46" customWidth="1"/>
    <col min="506" max="506" width="10.296875" style="46" bestFit="1" customWidth="1"/>
    <col min="507" max="756" width="11" style="46"/>
    <col min="757" max="757" width="4" style="46" customWidth="1"/>
    <col min="758" max="758" width="4.296875" style="46" customWidth="1"/>
    <col min="759" max="759" width="46.09765625" style="46" customWidth="1"/>
    <col min="760" max="761" width="14.296875" style="46" customWidth="1"/>
    <col min="762" max="762" width="10.296875" style="46" bestFit="1" customWidth="1"/>
    <col min="763" max="1012" width="11" style="46"/>
    <col min="1013" max="1013" width="4" style="46" customWidth="1"/>
    <col min="1014" max="1014" width="4.296875" style="46" customWidth="1"/>
    <col min="1015" max="1015" width="46.09765625" style="46" customWidth="1"/>
    <col min="1016" max="1017" width="14.296875" style="46" customWidth="1"/>
    <col min="1018" max="1018" width="10.296875" style="46" bestFit="1" customWidth="1"/>
    <col min="1019" max="1268" width="11" style="46"/>
    <col min="1269" max="1269" width="4" style="46" customWidth="1"/>
    <col min="1270" max="1270" width="4.296875" style="46" customWidth="1"/>
    <col min="1271" max="1271" width="46.09765625" style="46" customWidth="1"/>
    <col min="1272" max="1273" width="14.296875" style="46" customWidth="1"/>
    <col min="1274" max="1274" width="10.296875" style="46" bestFit="1" customWidth="1"/>
    <col min="1275" max="1524" width="11" style="46"/>
    <col min="1525" max="1525" width="4" style="46" customWidth="1"/>
    <col min="1526" max="1526" width="4.296875" style="46" customWidth="1"/>
    <col min="1527" max="1527" width="46.09765625" style="46" customWidth="1"/>
    <col min="1528" max="1529" width="14.296875" style="46" customWidth="1"/>
    <col min="1530" max="1530" width="10.296875" style="46" bestFit="1" customWidth="1"/>
    <col min="1531" max="1780" width="11" style="46"/>
    <col min="1781" max="1781" width="4" style="46" customWidth="1"/>
    <col min="1782" max="1782" width="4.296875" style="46" customWidth="1"/>
    <col min="1783" max="1783" width="46.09765625" style="46" customWidth="1"/>
    <col min="1784" max="1785" width="14.296875" style="46" customWidth="1"/>
    <col min="1786" max="1786" width="10.296875" style="46" bestFit="1" customWidth="1"/>
    <col min="1787" max="2036" width="11" style="46"/>
    <col min="2037" max="2037" width="4" style="46" customWidth="1"/>
    <col min="2038" max="2038" width="4.296875" style="46" customWidth="1"/>
    <col min="2039" max="2039" width="46.09765625" style="46" customWidth="1"/>
    <col min="2040" max="2041" width="14.296875" style="46" customWidth="1"/>
    <col min="2042" max="2042" width="10.296875" style="46" bestFit="1" customWidth="1"/>
    <col min="2043" max="2292" width="11" style="46"/>
    <col min="2293" max="2293" width="4" style="46" customWidth="1"/>
    <col min="2294" max="2294" width="4.296875" style="46" customWidth="1"/>
    <col min="2295" max="2295" width="46.09765625" style="46" customWidth="1"/>
    <col min="2296" max="2297" width="14.296875" style="46" customWidth="1"/>
    <col min="2298" max="2298" width="10.296875" style="46" bestFit="1" customWidth="1"/>
    <col min="2299" max="2548" width="11" style="46"/>
    <col min="2549" max="2549" width="4" style="46" customWidth="1"/>
    <col min="2550" max="2550" width="4.296875" style="46" customWidth="1"/>
    <col min="2551" max="2551" width="46.09765625" style="46" customWidth="1"/>
    <col min="2552" max="2553" width="14.296875" style="46" customWidth="1"/>
    <col min="2554" max="2554" width="10.296875" style="46" bestFit="1" customWidth="1"/>
    <col min="2555" max="2804" width="11" style="46"/>
    <col min="2805" max="2805" width="4" style="46" customWidth="1"/>
    <col min="2806" max="2806" width="4.296875" style="46" customWidth="1"/>
    <col min="2807" max="2807" width="46.09765625" style="46" customWidth="1"/>
    <col min="2808" max="2809" width="14.296875" style="46" customWidth="1"/>
    <col min="2810" max="2810" width="10.296875" style="46" bestFit="1" customWidth="1"/>
    <col min="2811" max="3060" width="11" style="46"/>
    <col min="3061" max="3061" width="4" style="46" customWidth="1"/>
    <col min="3062" max="3062" width="4.296875" style="46" customWidth="1"/>
    <col min="3063" max="3063" width="46.09765625" style="46" customWidth="1"/>
    <col min="3064" max="3065" width="14.296875" style="46" customWidth="1"/>
    <col min="3066" max="3066" width="10.296875" style="46" bestFit="1" customWidth="1"/>
    <col min="3067" max="3316" width="11" style="46"/>
    <col min="3317" max="3317" width="4" style="46" customWidth="1"/>
    <col min="3318" max="3318" width="4.296875" style="46" customWidth="1"/>
    <col min="3319" max="3319" width="46.09765625" style="46" customWidth="1"/>
    <col min="3320" max="3321" width="14.296875" style="46" customWidth="1"/>
    <col min="3322" max="3322" width="10.296875" style="46" bestFit="1" customWidth="1"/>
    <col min="3323" max="3572" width="11" style="46"/>
    <col min="3573" max="3573" width="4" style="46" customWidth="1"/>
    <col min="3574" max="3574" width="4.296875" style="46" customWidth="1"/>
    <col min="3575" max="3575" width="46.09765625" style="46" customWidth="1"/>
    <col min="3576" max="3577" width="14.296875" style="46" customWidth="1"/>
    <col min="3578" max="3578" width="10.296875" style="46" bestFit="1" customWidth="1"/>
    <col min="3579" max="3828" width="11" style="46"/>
    <col min="3829" max="3829" width="4" style="46" customWidth="1"/>
    <col min="3830" max="3830" width="4.296875" style="46" customWidth="1"/>
    <col min="3831" max="3831" width="46.09765625" style="46" customWidth="1"/>
    <col min="3832" max="3833" width="14.296875" style="46" customWidth="1"/>
    <col min="3834" max="3834" width="10.296875" style="46" bestFit="1" customWidth="1"/>
    <col min="3835" max="4084" width="11" style="46"/>
    <col min="4085" max="4085" width="4" style="46" customWidth="1"/>
    <col min="4086" max="4086" width="4.296875" style="46" customWidth="1"/>
    <col min="4087" max="4087" width="46.09765625" style="46" customWidth="1"/>
    <col min="4088" max="4089" width="14.296875" style="46" customWidth="1"/>
    <col min="4090" max="4090" width="10.296875" style="46" bestFit="1" customWidth="1"/>
    <col min="4091" max="4340" width="11" style="46"/>
    <col min="4341" max="4341" width="4" style="46" customWidth="1"/>
    <col min="4342" max="4342" width="4.296875" style="46" customWidth="1"/>
    <col min="4343" max="4343" width="46.09765625" style="46" customWidth="1"/>
    <col min="4344" max="4345" width="14.296875" style="46" customWidth="1"/>
    <col min="4346" max="4346" width="10.296875" style="46" bestFit="1" customWidth="1"/>
    <col min="4347" max="4596" width="11" style="46"/>
    <col min="4597" max="4597" width="4" style="46" customWidth="1"/>
    <col min="4598" max="4598" width="4.296875" style="46" customWidth="1"/>
    <col min="4599" max="4599" width="46.09765625" style="46" customWidth="1"/>
    <col min="4600" max="4601" width="14.296875" style="46" customWidth="1"/>
    <col min="4602" max="4602" width="10.296875" style="46" bestFit="1" customWidth="1"/>
    <col min="4603" max="4852" width="11" style="46"/>
    <col min="4853" max="4853" width="4" style="46" customWidth="1"/>
    <col min="4854" max="4854" width="4.296875" style="46" customWidth="1"/>
    <col min="4855" max="4855" width="46.09765625" style="46" customWidth="1"/>
    <col min="4856" max="4857" width="14.296875" style="46" customWidth="1"/>
    <col min="4858" max="4858" width="10.296875" style="46" bestFit="1" customWidth="1"/>
    <col min="4859" max="5108" width="11" style="46"/>
    <col min="5109" max="5109" width="4" style="46" customWidth="1"/>
    <col min="5110" max="5110" width="4.296875" style="46" customWidth="1"/>
    <col min="5111" max="5111" width="46.09765625" style="46" customWidth="1"/>
    <col min="5112" max="5113" width="14.296875" style="46" customWidth="1"/>
    <col min="5114" max="5114" width="10.296875" style="46" bestFit="1" customWidth="1"/>
    <col min="5115" max="5364" width="11" style="46"/>
    <col min="5365" max="5365" width="4" style="46" customWidth="1"/>
    <col min="5366" max="5366" width="4.296875" style="46" customWidth="1"/>
    <col min="5367" max="5367" width="46.09765625" style="46" customWidth="1"/>
    <col min="5368" max="5369" width="14.296875" style="46" customWidth="1"/>
    <col min="5370" max="5370" width="10.296875" style="46" bestFit="1" customWidth="1"/>
    <col min="5371" max="5620" width="11" style="46"/>
    <col min="5621" max="5621" width="4" style="46" customWidth="1"/>
    <col min="5622" max="5622" width="4.296875" style="46" customWidth="1"/>
    <col min="5623" max="5623" width="46.09765625" style="46" customWidth="1"/>
    <col min="5624" max="5625" width="14.296875" style="46" customWidth="1"/>
    <col min="5626" max="5626" width="10.296875" style="46" bestFit="1" customWidth="1"/>
    <col min="5627" max="5876" width="11" style="46"/>
    <col min="5877" max="5877" width="4" style="46" customWidth="1"/>
    <col min="5878" max="5878" width="4.296875" style="46" customWidth="1"/>
    <col min="5879" max="5879" width="46.09765625" style="46" customWidth="1"/>
    <col min="5880" max="5881" width="14.296875" style="46" customWidth="1"/>
    <col min="5882" max="5882" width="10.296875" style="46" bestFit="1" customWidth="1"/>
    <col min="5883" max="6132" width="11" style="46"/>
    <col min="6133" max="6133" width="4" style="46" customWidth="1"/>
    <col min="6134" max="6134" width="4.296875" style="46" customWidth="1"/>
    <col min="6135" max="6135" width="46.09765625" style="46" customWidth="1"/>
    <col min="6136" max="6137" width="14.296875" style="46" customWidth="1"/>
    <col min="6138" max="6138" width="10.296875" style="46" bestFit="1" customWidth="1"/>
    <col min="6139" max="6388" width="11" style="46"/>
    <col min="6389" max="6389" width="4" style="46" customWidth="1"/>
    <col min="6390" max="6390" width="4.296875" style="46" customWidth="1"/>
    <col min="6391" max="6391" width="46.09765625" style="46" customWidth="1"/>
    <col min="6392" max="6393" width="14.296875" style="46" customWidth="1"/>
    <col min="6394" max="6394" width="10.296875" style="46" bestFit="1" customWidth="1"/>
    <col min="6395" max="6644" width="11" style="46"/>
    <col min="6645" max="6645" width="4" style="46" customWidth="1"/>
    <col min="6646" max="6646" width="4.296875" style="46" customWidth="1"/>
    <col min="6647" max="6647" width="46.09765625" style="46" customWidth="1"/>
    <col min="6648" max="6649" width="14.296875" style="46" customWidth="1"/>
    <col min="6650" max="6650" width="10.296875" style="46" bestFit="1" customWidth="1"/>
    <col min="6651" max="6900" width="11" style="46"/>
    <col min="6901" max="6901" width="4" style="46" customWidth="1"/>
    <col min="6902" max="6902" width="4.296875" style="46" customWidth="1"/>
    <col min="6903" max="6903" width="46.09765625" style="46" customWidth="1"/>
    <col min="6904" max="6905" width="14.296875" style="46" customWidth="1"/>
    <col min="6906" max="6906" width="10.296875" style="46" bestFit="1" customWidth="1"/>
    <col min="6907" max="7156" width="11" style="46"/>
    <col min="7157" max="7157" width="4" style="46" customWidth="1"/>
    <col min="7158" max="7158" width="4.296875" style="46" customWidth="1"/>
    <col min="7159" max="7159" width="46.09765625" style="46" customWidth="1"/>
    <col min="7160" max="7161" width="14.296875" style="46" customWidth="1"/>
    <col min="7162" max="7162" width="10.296875" style="46" bestFit="1" customWidth="1"/>
    <col min="7163" max="7412" width="11" style="46"/>
    <col min="7413" max="7413" width="4" style="46" customWidth="1"/>
    <col min="7414" max="7414" width="4.296875" style="46" customWidth="1"/>
    <col min="7415" max="7415" width="46.09765625" style="46" customWidth="1"/>
    <col min="7416" max="7417" width="14.296875" style="46" customWidth="1"/>
    <col min="7418" max="7418" width="10.296875" style="46" bestFit="1" customWidth="1"/>
    <col min="7419" max="7668" width="11" style="46"/>
    <col min="7669" max="7669" width="4" style="46" customWidth="1"/>
    <col min="7670" max="7670" width="4.296875" style="46" customWidth="1"/>
    <col min="7671" max="7671" width="46.09765625" style="46" customWidth="1"/>
    <col min="7672" max="7673" width="14.296875" style="46" customWidth="1"/>
    <col min="7674" max="7674" width="10.296875" style="46" bestFit="1" customWidth="1"/>
    <col min="7675" max="7924" width="11" style="46"/>
    <col min="7925" max="7925" width="4" style="46" customWidth="1"/>
    <col min="7926" max="7926" width="4.296875" style="46" customWidth="1"/>
    <col min="7927" max="7927" width="46.09765625" style="46" customWidth="1"/>
    <col min="7928" max="7929" width="14.296875" style="46" customWidth="1"/>
    <col min="7930" max="7930" width="10.296875" style="46" bestFit="1" customWidth="1"/>
    <col min="7931" max="8180" width="11" style="46"/>
    <col min="8181" max="8181" width="4" style="46" customWidth="1"/>
    <col min="8182" max="8182" width="4.296875" style="46" customWidth="1"/>
    <col min="8183" max="8183" width="46.09765625" style="46" customWidth="1"/>
    <col min="8184" max="8185" width="14.296875" style="46" customWidth="1"/>
    <col min="8186" max="8186" width="10.296875" style="46" bestFit="1" customWidth="1"/>
    <col min="8187" max="8436" width="11" style="46"/>
    <col min="8437" max="8437" width="4" style="46" customWidth="1"/>
    <col min="8438" max="8438" width="4.296875" style="46" customWidth="1"/>
    <col min="8439" max="8439" width="46.09765625" style="46" customWidth="1"/>
    <col min="8440" max="8441" width="14.296875" style="46" customWidth="1"/>
    <col min="8442" max="8442" width="10.296875" style="46" bestFit="1" customWidth="1"/>
    <col min="8443" max="8692" width="11" style="46"/>
    <col min="8693" max="8693" width="4" style="46" customWidth="1"/>
    <col min="8694" max="8694" width="4.296875" style="46" customWidth="1"/>
    <col min="8695" max="8695" width="46.09765625" style="46" customWidth="1"/>
    <col min="8696" max="8697" width="14.296875" style="46" customWidth="1"/>
    <col min="8698" max="8698" width="10.296875" style="46" bestFit="1" customWidth="1"/>
    <col min="8699" max="8948" width="11" style="46"/>
    <col min="8949" max="8949" width="4" style="46" customWidth="1"/>
    <col min="8950" max="8950" width="4.296875" style="46" customWidth="1"/>
    <col min="8951" max="8951" width="46.09765625" style="46" customWidth="1"/>
    <col min="8952" max="8953" width="14.296875" style="46" customWidth="1"/>
    <col min="8954" max="8954" width="10.296875" style="46" bestFit="1" customWidth="1"/>
    <col min="8955" max="9204" width="11" style="46"/>
    <col min="9205" max="9205" width="4" style="46" customWidth="1"/>
    <col min="9206" max="9206" width="4.296875" style="46" customWidth="1"/>
    <col min="9207" max="9207" width="46.09765625" style="46" customWidth="1"/>
    <col min="9208" max="9209" width="14.296875" style="46" customWidth="1"/>
    <col min="9210" max="9210" width="10.296875" style="46" bestFit="1" customWidth="1"/>
    <col min="9211" max="9460" width="11" style="46"/>
    <col min="9461" max="9461" width="4" style="46" customWidth="1"/>
    <col min="9462" max="9462" width="4.296875" style="46" customWidth="1"/>
    <col min="9463" max="9463" width="46.09765625" style="46" customWidth="1"/>
    <col min="9464" max="9465" width="14.296875" style="46" customWidth="1"/>
    <col min="9466" max="9466" width="10.296875" style="46" bestFit="1" customWidth="1"/>
    <col min="9467" max="9716" width="11" style="46"/>
    <col min="9717" max="9717" width="4" style="46" customWidth="1"/>
    <col min="9718" max="9718" width="4.296875" style="46" customWidth="1"/>
    <col min="9719" max="9719" width="46.09765625" style="46" customWidth="1"/>
    <col min="9720" max="9721" width="14.296875" style="46" customWidth="1"/>
    <col min="9722" max="9722" width="10.296875" style="46" bestFit="1" customWidth="1"/>
    <col min="9723" max="9972" width="11" style="46"/>
    <col min="9973" max="9973" width="4" style="46" customWidth="1"/>
    <col min="9974" max="9974" width="4.296875" style="46" customWidth="1"/>
    <col min="9975" max="9975" width="46.09765625" style="46" customWidth="1"/>
    <col min="9976" max="9977" width="14.296875" style="46" customWidth="1"/>
    <col min="9978" max="9978" width="10.296875" style="46" bestFit="1" customWidth="1"/>
    <col min="9979" max="10228" width="11" style="46"/>
    <col min="10229" max="10229" width="4" style="46" customWidth="1"/>
    <col min="10230" max="10230" width="4.296875" style="46" customWidth="1"/>
    <col min="10231" max="10231" width="46.09765625" style="46" customWidth="1"/>
    <col min="10232" max="10233" width="14.296875" style="46" customWidth="1"/>
    <col min="10234" max="10234" width="10.296875" style="46" bestFit="1" customWidth="1"/>
    <col min="10235" max="10484" width="11" style="46"/>
    <col min="10485" max="10485" width="4" style="46" customWidth="1"/>
    <col min="10486" max="10486" width="4.296875" style="46" customWidth="1"/>
    <col min="10487" max="10487" width="46.09765625" style="46" customWidth="1"/>
    <col min="10488" max="10489" width="14.296875" style="46" customWidth="1"/>
    <col min="10490" max="10490" width="10.296875" style="46" bestFit="1" customWidth="1"/>
    <col min="10491" max="10740" width="11" style="46"/>
    <col min="10741" max="10741" width="4" style="46" customWidth="1"/>
    <col min="10742" max="10742" width="4.296875" style="46" customWidth="1"/>
    <col min="10743" max="10743" width="46.09765625" style="46" customWidth="1"/>
    <col min="10744" max="10745" width="14.296875" style="46" customWidth="1"/>
    <col min="10746" max="10746" width="10.296875" style="46" bestFit="1" customWidth="1"/>
    <col min="10747" max="10996" width="11" style="46"/>
    <col min="10997" max="10997" width="4" style="46" customWidth="1"/>
    <col min="10998" max="10998" width="4.296875" style="46" customWidth="1"/>
    <col min="10999" max="10999" width="46.09765625" style="46" customWidth="1"/>
    <col min="11000" max="11001" width="14.296875" style="46" customWidth="1"/>
    <col min="11002" max="11002" width="10.296875" style="46" bestFit="1" customWidth="1"/>
    <col min="11003" max="11252" width="11" style="46"/>
    <col min="11253" max="11253" width="4" style="46" customWidth="1"/>
    <col min="11254" max="11254" width="4.296875" style="46" customWidth="1"/>
    <col min="11255" max="11255" width="46.09765625" style="46" customWidth="1"/>
    <col min="11256" max="11257" width="14.296875" style="46" customWidth="1"/>
    <col min="11258" max="11258" width="10.296875" style="46" bestFit="1" customWidth="1"/>
    <col min="11259" max="11508" width="11" style="46"/>
    <col min="11509" max="11509" width="4" style="46" customWidth="1"/>
    <col min="11510" max="11510" width="4.296875" style="46" customWidth="1"/>
    <col min="11511" max="11511" width="46.09765625" style="46" customWidth="1"/>
    <col min="11512" max="11513" width="14.296875" style="46" customWidth="1"/>
    <col min="11514" max="11514" width="10.296875" style="46" bestFit="1" customWidth="1"/>
    <col min="11515" max="11764" width="11" style="46"/>
    <col min="11765" max="11765" width="4" style="46" customWidth="1"/>
    <col min="11766" max="11766" width="4.296875" style="46" customWidth="1"/>
    <col min="11767" max="11767" width="46.09765625" style="46" customWidth="1"/>
    <col min="11768" max="11769" width="14.296875" style="46" customWidth="1"/>
    <col min="11770" max="11770" width="10.296875" style="46" bestFit="1" customWidth="1"/>
    <col min="11771" max="12020" width="11" style="46"/>
    <col min="12021" max="12021" width="4" style="46" customWidth="1"/>
    <col min="12022" max="12022" width="4.296875" style="46" customWidth="1"/>
    <col min="12023" max="12023" width="46.09765625" style="46" customWidth="1"/>
    <col min="12024" max="12025" width="14.296875" style="46" customWidth="1"/>
    <col min="12026" max="12026" width="10.296875" style="46" bestFit="1" customWidth="1"/>
    <col min="12027" max="12276" width="11" style="46"/>
    <col min="12277" max="12277" width="4" style="46" customWidth="1"/>
    <col min="12278" max="12278" width="4.296875" style="46" customWidth="1"/>
    <col min="12279" max="12279" width="46.09765625" style="46" customWidth="1"/>
    <col min="12280" max="12281" width="14.296875" style="46" customWidth="1"/>
    <col min="12282" max="12282" width="10.296875" style="46" bestFit="1" customWidth="1"/>
    <col min="12283" max="12532" width="11" style="46"/>
    <col min="12533" max="12533" width="4" style="46" customWidth="1"/>
    <col min="12534" max="12534" width="4.296875" style="46" customWidth="1"/>
    <col min="12535" max="12535" width="46.09765625" style="46" customWidth="1"/>
    <col min="12536" max="12537" width="14.296875" style="46" customWidth="1"/>
    <col min="12538" max="12538" width="10.296875" style="46" bestFit="1" customWidth="1"/>
    <col min="12539" max="12788" width="11" style="46"/>
    <col min="12789" max="12789" width="4" style="46" customWidth="1"/>
    <col min="12790" max="12790" width="4.296875" style="46" customWidth="1"/>
    <col min="12791" max="12791" width="46.09765625" style="46" customWidth="1"/>
    <col min="12792" max="12793" width="14.296875" style="46" customWidth="1"/>
    <col min="12794" max="12794" width="10.296875" style="46" bestFit="1" customWidth="1"/>
    <col min="12795" max="13044" width="11" style="46"/>
    <col min="13045" max="13045" width="4" style="46" customWidth="1"/>
    <col min="13046" max="13046" width="4.296875" style="46" customWidth="1"/>
    <col min="13047" max="13047" width="46.09765625" style="46" customWidth="1"/>
    <col min="13048" max="13049" width="14.296875" style="46" customWidth="1"/>
    <col min="13050" max="13050" width="10.296875" style="46" bestFit="1" customWidth="1"/>
    <col min="13051" max="13300" width="11" style="46"/>
    <col min="13301" max="13301" width="4" style="46" customWidth="1"/>
    <col min="13302" max="13302" width="4.296875" style="46" customWidth="1"/>
    <col min="13303" max="13303" width="46.09765625" style="46" customWidth="1"/>
    <col min="13304" max="13305" width="14.296875" style="46" customWidth="1"/>
    <col min="13306" max="13306" width="10.296875" style="46" bestFit="1" customWidth="1"/>
    <col min="13307" max="13556" width="11" style="46"/>
    <col min="13557" max="13557" width="4" style="46" customWidth="1"/>
    <col min="13558" max="13558" width="4.296875" style="46" customWidth="1"/>
    <col min="13559" max="13559" width="46.09765625" style="46" customWidth="1"/>
    <col min="13560" max="13561" width="14.296875" style="46" customWidth="1"/>
    <col min="13562" max="13562" width="10.296875" style="46" bestFit="1" customWidth="1"/>
    <col min="13563" max="13812" width="11" style="46"/>
    <col min="13813" max="13813" width="4" style="46" customWidth="1"/>
    <col min="13814" max="13814" width="4.296875" style="46" customWidth="1"/>
    <col min="13815" max="13815" width="46.09765625" style="46" customWidth="1"/>
    <col min="13816" max="13817" width="14.296875" style="46" customWidth="1"/>
    <col min="13818" max="13818" width="10.296875" style="46" bestFit="1" customWidth="1"/>
    <col min="13819" max="14068" width="11" style="46"/>
    <col min="14069" max="14069" width="4" style="46" customWidth="1"/>
    <col min="14070" max="14070" width="4.296875" style="46" customWidth="1"/>
    <col min="14071" max="14071" width="46.09765625" style="46" customWidth="1"/>
    <col min="14072" max="14073" width="14.296875" style="46" customWidth="1"/>
    <col min="14074" max="14074" width="10.296875" style="46" bestFit="1" customWidth="1"/>
    <col min="14075" max="14324" width="11" style="46"/>
    <col min="14325" max="14325" width="4" style="46" customWidth="1"/>
    <col min="14326" max="14326" width="4.296875" style="46" customWidth="1"/>
    <col min="14327" max="14327" width="46.09765625" style="46" customWidth="1"/>
    <col min="14328" max="14329" width="14.296875" style="46" customWidth="1"/>
    <col min="14330" max="14330" width="10.296875" style="46" bestFit="1" customWidth="1"/>
    <col min="14331" max="14580" width="11" style="46"/>
    <col min="14581" max="14581" width="4" style="46" customWidth="1"/>
    <col min="14582" max="14582" width="4.296875" style="46" customWidth="1"/>
    <col min="14583" max="14583" width="46.09765625" style="46" customWidth="1"/>
    <col min="14584" max="14585" width="14.296875" style="46" customWidth="1"/>
    <col min="14586" max="14586" width="10.296875" style="46" bestFit="1" customWidth="1"/>
    <col min="14587" max="14836" width="11" style="46"/>
    <col min="14837" max="14837" width="4" style="46" customWidth="1"/>
    <col min="14838" max="14838" width="4.296875" style="46" customWidth="1"/>
    <col min="14839" max="14839" width="46.09765625" style="46" customWidth="1"/>
    <col min="14840" max="14841" width="14.296875" style="46" customWidth="1"/>
    <col min="14842" max="14842" width="10.296875" style="46" bestFit="1" customWidth="1"/>
    <col min="14843" max="15092" width="11" style="46"/>
    <col min="15093" max="15093" width="4" style="46" customWidth="1"/>
    <col min="15094" max="15094" width="4.296875" style="46" customWidth="1"/>
    <col min="15095" max="15095" width="46.09765625" style="46" customWidth="1"/>
    <col min="15096" max="15097" width="14.296875" style="46" customWidth="1"/>
    <col min="15098" max="15098" width="10.296875" style="46" bestFit="1" customWidth="1"/>
    <col min="15099" max="15348" width="11" style="46"/>
    <col min="15349" max="15349" width="4" style="46" customWidth="1"/>
    <col min="15350" max="15350" width="4.296875" style="46" customWidth="1"/>
    <col min="15351" max="15351" width="46.09765625" style="46" customWidth="1"/>
    <col min="15352" max="15353" width="14.296875" style="46" customWidth="1"/>
    <col min="15354" max="15354" width="10.296875" style="46" bestFit="1" customWidth="1"/>
    <col min="15355" max="15604" width="11" style="46"/>
    <col min="15605" max="15605" width="4" style="46" customWidth="1"/>
    <col min="15606" max="15606" width="4.296875" style="46" customWidth="1"/>
    <col min="15607" max="15607" width="46.09765625" style="46" customWidth="1"/>
    <col min="15608" max="15609" width="14.296875" style="46" customWidth="1"/>
    <col min="15610" max="15610" width="10.296875" style="46" bestFit="1" customWidth="1"/>
    <col min="15611" max="15860" width="11" style="46"/>
    <col min="15861" max="15861" width="4" style="46" customWidth="1"/>
    <col min="15862" max="15862" width="4.296875" style="46" customWidth="1"/>
    <col min="15863" max="15863" width="46.09765625" style="46" customWidth="1"/>
    <col min="15864" max="15865" width="14.296875" style="46" customWidth="1"/>
    <col min="15866" max="15866" width="10.296875" style="46" bestFit="1" customWidth="1"/>
    <col min="15867" max="16116" width="11" style="46"/>
    <col min="16117" max="16117" width="4" style="46" customWidth="1"/>
    <col min="16118" max="16118" width="4.296875" style="46" customWidth="1"/>
    <col min="16119" max="16119" width="46.09765625" style="46" customWidth="1"/>
    <col min="16120" max="16121" width="14.296875" style="46" customWidth="1"/>
    <col min="16122" max="16122" width="10.296875" style="46" bestFit="1" customWidth="1"/>
    <col min="16123" max="16372" width="11" style="46"/>
    <col min="16373" max="16384" width="11" style="46" customWidth="1"/>
  </cols>
  <sheetData>
    <row r="1" spans="2:7" ht="25.05" customHeight="1"/>
    <row r="2" spans="2:7" ht="25.05" customHeight="1">
      <c r="B2" s="199" t="s">
        <v>87</v>
      </c>
      <c r="C2" s="199"/>
      <c r="D2" s="199"/>
      <c r="E2" s="199"/>
      <c r="F2" s="199"/>
      <c r="G2" s="199"/>
    </row>
    <row r="4" spans="2:7">
      <c r="B4" s="149" t="s">
        <v>18</v>
      </c>
      <c r="C4" s="136"/>
    </row>
    <row r="5" spans="2:7" s="47" customFormat="1">
      <c r="B5" s="134"/>
      <c r="C5" s="134"/>
      <c r="D5" s="200">
        <v>45107</v>
      </c>
      <c r="E5" s="200">
        <v>44926</v>
      </c>
      <c r="F5" s="22" t="s">
        <v>45</v>
      </c>
      <c r="G5" s="22" t="s">
        <v>45</v>
      </c>
    </row>
    <row r="6" spans="2:7" s="47" customFormat="1" ht="19.95" customHeight="1">
      <c r="B6" s="134"/>
      <c r="C6" s="134"/>
      <c r="D6" s="200"/>
      <c r="E6" s="200"/>
      <c r="F6" s="22" t="s">
        <v>4</v>
      </c>
      <c r="G6" s="22" t="s">
        <v>176</v>
      </c>
    </row>
    <row r="7" spans="2:7" s="47" customFormat="1" ht="19.95" customHeight="1">
      <c r="B7" s="134"/>
      <c r="C7" s="134"/>
      <c r="D7" s="118"/>
      <c r="E7" s="118"/>
      <c r="F7" s="17"/>
      <c r="G7" s="17"/>
    </row>
    <row r="8" spans="2:7" s="47" customFormat="1">
      <c r="B8" s="48" t="s">
        <v>79</v>
      </c>
      <c r="C8" s="137"/>
      <c r="D8" s="105">
        <v>394809</v>
      </c>
      <c r="E8" s="105">
        <v>393040</v>
      </c>
      <c r="F8" s="119">
        <f>((D8-E8)/E8)*100</f>
        <v>0.45008141664970486</v>
      </c>
      <c r="G8" s="105">
        <f>D8-E8</f>
        <v>1769</v>
      </c>
    </row>
    <row r="9" spans="2:7">
      <c r="B9" s="48" t="s">
        <v>80</v>
      </c>
      <c r="C9" s="48"/>
      <c r="D9" s="105">
        <f>+D10+D11</f>
        <v>96132</v>
      </c>
      <c r="E9" s="105">
        <f>+E10+E11</f>
        <v>77349</v>
      </c>
      <c r="F9" s="119">
        <f t="shared" ref="F9:F19" si="0">((D9-E9)/E9)*100</f>
        <v>24.283442578443161</v>
      </c>
      <c r="G9" s="105">
        <f t="shared" ref="G9:G19" si="1">D9-E9</f>
        <v>18783</v>
      </c>
    </row>
    <row r="10" spans="2:7">
      <c r="B10" s="145" t="s">
        <v>81</v>
      </c>
      <c r="C10" s="135"/>
      <c r="D10" s="80">
        <v>223299</v>
      </c>
      <c r="E10" s="80">
        <v>241119</v>
      </c>
      <c r="F10" s="120">
        <f t="shared" si="0"/>
        <v>-7.390541599790974</v>
      </c>
      <c r="G10" s="80">
        <f t="shared" si="1"/>
        <v>-17820</v>
      </c>
    </row>
    <row r="11" spans="2:7">
      <c r="B11" s="145" t="s">
        <v>82</v>
      </c>
      <c r="C11" s="135"/>
      <c r="D11" s="80">
        <v>-127167</v>
      </c>
      <c r="E11" s="80">
        <v>-163770</v>
      </c>
      <c r="F11" s="120">
        <f t="shared" si="0"/>
        <v>-22.350247298039935</v>
      </c>
      <c r="G11" s="80">
        <f t="shared" si="1"/>
        <v>36603</v>
      </c>
    </row>
    <row r="12" spans="2:7" ht="6" customHeight="1">
      <c r="B12" s="133"/>
      <c r="C12" s="133"/>
      <c r="D12" s="80"/>
      <c r="E12" s="80"/>
      <c r="F12" s="120"/>
      <c r="G12" s="80"/>
    </row>
    <row r="13" spans="2:7" s="47" customFormat="1" ht="17.399999999999999">
      <c r="B13" s="138" t="s">
        <v>83</v>
      </c>
      <c r="C13" s="138"/>
      <c r="D13" s="106">
        <f>+D9+D8</f>
        <v>490941</v>
      </c>
      <c r="E13" s="106">
        <f>+E9+E8</f>
        <v>470389</v>
      </c>
      <c r="F13" s="121">
        <f t="shared" si="0"/>
        <v>4.3691497887918294</v>
      </c>
      <c r="G13" s="106">
        <f t="shared" si="1"/>
        <v>20552</v>
      </c>
    </row>
    <row r="14" spans="2:7" s="47" customFormat="1">
      <c r="B14" s="134"/>
      <c r="C14" s="134"/>
      <c r="D14" s="81"/>
      <c r="E14" s="81"/>
      <c r="F14" s="122"/>
      <c r="G14" s="123"/>
    </row>
    <row r="15" spans="2:7">
      <c r="B15" s="48" t="s">
        <v>174</v>
      </c>
      <c r="C15" s="48"/>
      <c r="D15" s="105">
        <v>352065</v>
      </c>
      <c r="E15" s="105">
        <v>360710</v>
      </c>
      <c r="F15" s="119">
        <f>((D15-E15)/E15)*100</f>
        <v>-2.3966621385600622</v>
      </c>
      <c r="G15" s="105">
        <f t="shared" si="1"/>
        <v>-8645</v>
      </c>
    </row>
    <row r="16" spans="2:7">
      <c r="B16" s="48" t="s">
        <v>84</v>
      </c>
      <c r="C16" s="48"/>
      <c r="D16" s="105">
        <v>107631</v>
      </c>
      <c r="E16" s="105">
        <v>75110</v>
      </c>
      <c r="F16" s="119">
        <f t="shared" si="0"/>
        <v>43.297829849553985</v>
      </c>
      <c r="G16" s="105">
        <f t="shared" si="1"/>
        <v>32521</v>
      </c>
    </row>
    <row r="17" spans="2:8">
      <c r="B17" s="48" t="s">
        <v>85</v>
      </c>
      <c r="C17" s="48"/>
      <c r="D17" s="105">
        <v>31245</v>
      </c>
      <c r="E17" s="105">
        <v>34569</v>
      </c>
      <c r="F17" s="119">
        <f t="shared" si="0"/>
        <v>-9.6155515056842837</v>
      </c>
      <c r="G17" s="105">
        <f t="shared" si="1"/>
        <v>-3324</v>
      </c>
    </row>
    <row r="18" spans="2:8" ht="6" customHeight="1">
      <c r="B18" s="133"/>
      <c r="C18" s="133"/>
      <c r="D18" s="80"/>
      <c r="E18" s="80"/>
      <c r="F18" s="120"/>
      <c r="G18" s="80"/>
    </row>
    <row r="19" spans="2:8" s="47" customFormat="1" ht="17.399999999999999">
      <c r="B19" s="138" t="s">
        <v>86</v>
      </c>
      <c r="C19" s="138"/>
      <c r="D19" s="106">
        <f>SUM(D15:D17)</f>
        <v>490941</v>
      </c>
      <c r="E19" s="106">
        <f>SUM(E15:E17)</f>
        <v>470389</v>
      </c>
      <c r="F19" s="121">
        <f t="shared" si="0"/>
        <v>4.3691497887918294</v>
      </c>
      <c r="G19" s="106">
        <f t="shared" si="1"/>
        <v>20552</v>
      </c>
    </row>
    <row r="20" spans="2:8">
      <c r="D20" s="85"/>
      <c r="E20" s="85"/>
      <c r="F20" s="120"/>
      <c r="G20" s="85"/>
    </row>
    <row r="21" spans="2:8">
      <c r="B21" s="133"/>
      <c r="C21" s="133"/>
      <c r="D21" s="85"/>
      <c r="E21" s="85"/>
      <c r="F21" s="120"/>
      <c r="G21" s="85"/>
    </row>
    <row r="22" spans="2:8">
      <c r="B22" s="48" t="s">
        <v>158</v>
      </c>
      <c r="C22" s="51"/>
      <c r="D22" s="124">
        <f>D16/D15</f>
        <v>0.30571343359890929</v>
      </c>
      <c r="E22" s="124">
        <f>E16/E15</f>
        <v>0.20822821657287016</v>
      </c>
      <c r="F22" s="119">
        <f t="shared" ref="F22" si="2">((D22-E22)/E22)*100</f>
        <v>46.816525939904906</v>
      </c>
      <c r="G22" s="125">
        <f>D22-E22</f>
        <v>9.7485217026039128E-2</v>
      </c>
      <c r="H22" s="46" t="s">
        <v>9</v>
      </c>
    </row>
    <row r="23" spans="2:8" ht="6" customHeight="1">
      <c r="B23" s="133"/>
      <c r="C23" s="133"/>
      <c r="D23" s="80"/>
      <c r="E23" s="80"/>
      <c r="F23" s="120"/>
      <c r="G23" s="80"/>
    </row>
    <row r="24" spans="2:8">
      <c r="B24" s="48" t="s">
        <v>88</v>
      </c>
      <c r="C24" s="51"/>
      <c r="D24" s="72">
        <v>1</v>
      </c>
      <c r="E24" s="72">
        <v>0.53</v>
      </c>
      <c r="F24" s="59">
        <f>((D24-E24)/E24)*100</f>
        <v>88.679245283018858</v>
      </c>
      <c r="G24" s="49">
        <f>D24-E24</f>
        <v>0.47</v>
      </c>
      <c r="H24" s="46" t="s">
        <v>9</v>
      </c>
    </row>
    <row r="25" spans="2:8">
      <c r="D25" s="50"/>
      <c r="E25" s="50"/>
    </row>
    <row r="26" spans="2:8">
      <c r="B26" s="161" t="s">
        <v>90</v>
      </c>
      <c r="C26" s="136"/>
      <c r="D26" s="50"/>
      <c r="E26" s="50"/>
    </row>
    <row r="27" spans="2:8">
      <c r="B27" s="41" t="s">
        <v>89</v>
      </c>
      <c r="C27" s="136"/>
      <c r="F27" s="50"/>
    </row>
    <row r="28" spans="2:8">
      <c r="D28" s="50"/>
      <c r="E28" s="50"/>
    </row>
    <row r="29" spans="2:8">
      <c r="F29" s="50"/>
    </row>
  </sheetData>
  <mergeCells count="3">
    <mergeCell ref="B2:G2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17"/>
  <sheetViews>
    <sheetView showGridLines="0" workbookViewId="0">
      <selection activeCell="F40" sqref="F40"/>
    </sheetView>
  </sheetViews>
  <sheetFormatPr baseColWidth="10" defaultRowHeight="15.45" customHeight="1"/>
  <cols>
    <col min="1" max="1" width="5.59765625" customWidth="1"/>
    <col min="2" max="2" width="60.59765625" customWidth="1"/>
    <col min="3" max="3" width="9.69921875" bestFit="1" customWidth="1"/>
    <col min="4" max="4" width="8.796875" bestFit="1" customWidth="1"/>
    <col min="5" max="5" width="1.69921875" bestFit="1" customWidth="1"/>
    <col min="6" max="6" width="35.5" customWidth="1"/>
    <col min="8" max="8" width="53.09765625" customWidth="1"/>
  </cols>
  <sheetData>
    <row r="1" spans="1:13" ht="15.45" customHeight="1">
      <c r="F1" s="146"/>
      <c r="G1" s="146"/>
      <c r="H1" s="146"/>
      <c r="I1" s="146"/>
      <c r="J1" s="146"/>
    </row>
    <row r="2" spans="1:13" ht="25.05" customHeight="1">
      <c r="B2" s="132" t="s">
        <v>105</v>
      </c>
      <c r="C2" s="132"/>
      <c r="D2" s="132"/>
      <c r="G2" s="146"/>
      <c r="H2" s="146"/>
      <c r="I2" s="146"/>
      <c r="J2" s="146"/>
      <c r="K2" s="146"/>
      <c r="L2" s="146"/>
      <c r="M2" s="146"/>
    </row>
    <row r="3" spans="1:13" ht="15.45" customHeight="1">
      <c r="F3" s="164"/>
      <c r="G3" s="166"/>
      <c r="H3" s="166"/>
      <c r="I3" s="166"/>
      <c r="J3" s="166"/>
      <c r="K3" s="146"/>
      <c r="L3" s="146"/>
      <c r="M3" s="146"/>
    </row>
    <row r="4" spans="1:13" s="24" customFormat="1" ht="25.05" customHeight="1">
      <c r="B4" s="18"/>
      <c r="C4" s="22" t="s">
        <v>34</v>
      </c>
      <c r="D4" s="22" t="s">
        <v>35</v>
      </c>
      <c r="F4" s="164"/>
      <c r="G4" s="166"/>
      <c r="H4" s="166"/>
      <c r="I4" s="166"/>
      <c r="J4" s="166"/>
      <c r="K4" s="146"/>
      <c r="L4" s="146"/>
      <c r="M4" s="146"/>
    </row>
    <row r="5" spans="1:13" ht="15.45" customHeight="1">
      <c r="C5" s="19"/>
      <c r="D5" s="19"/>
      <c r="F5" s="164"/>
      <c r="G5" s="166"/>
      <c r="H5" s="166"/>
      <c r="I5" s="166"/>
      <c r="J5" s="166"/>
      <c r="K5" s="146"/>
      <c r="L5" s="146"/>
      <c r="M5" s="146"/>
    </row>
    <row r="6" spans="1:13" ht="15.45" customHeight="1">
      <c r="B6" s="203" t="s">
        <v>91</v>
      </c>
      <c r="C6" s="203"/>
      <c r="D6" s="203"/>
      <c r="F6" s="166"/>
      <c r="G6" s="166"/>
      <c r="H6" s="166"/>
      <c r="I6" s="166"/>
      <c r="J6" s="166"/>
      <c r="K6" s="146"/>
      <c r="L6" s="146"/>
      <c r="M6" s="146"/>
    </row>
    <row r="7" spans="1:13" ht="15.45" customHeight="1">
      <c r="B7" s="162" t="s">
        <v>106</v>
      </c>
      <c r="C7" s="90">
        <v>0.30571343359890929</v>
      </c>
      <c r="D7" s="90">
        <v>0.23771710624327141</v>
      </c>
      <c r="F7" s="164"/>
      <c r="G7" s="166"/>
      <c r="H7" s="166"/>
      <c r="I7" s="166"/>
      <c r="J7" s="166"/>
      <c r="K7" s="146"/>
      <c r="L7" s="146"/>
      <c r="M7" s="146"/>
    </row>
    <row r="8" spans="1:13" ht="15.45" customHeight="1">
      <c r="A8" s="95"/>
      <c r="B8" s="162" t="s">
        <v>107</v>
      </c>
      <c r="C8" s="91">
        <v>0.99946141202908378</v>
      </c>
      <c r="D8" s="91">
        <v>0.66720314312087292</v>
      </c>
      <c r="F8" s="164"/>
      <c r="G8" s="166"/>
      <c r="H8" s="166"/>
      <c r="I8" s="166"/>
      <c r="J8" s="166"/>
      <c r="K8" s="146"/>
      <c r="L8" s="146"/>
      <c r="M8" s="146"/>
    </row>
    <row r="9" spans="1:13" ht="15.45" customHeight="1">
      <c r="A9" s="95"/>
      <c r="B9" s="153" t="s">
        <v>92</v>
      </c>
      <c r="C9" s="90">
        <v>1.4012642197427891</v>
      </c>
      <c r="D9" s="90">
        <v>1.2679312460641683</v>
      </c>
      <c r="F9" s="164"/>
      <c r="G9" s="166"/>
      <c r="H9" s="166"/>
      <c r="I9" s="166"/>
      <c r="J9" s="166"/>
      <c r="K9" s="146"/>
      <c r="L9" s="146"/>
      <c r="M9" s="146"/>
    </row>
    <row r="10" spans="1:13" ht="15.45" customHeight="1">
      <c r="A10" s="95"/>
      <c r="B10" s="153" t="s">
        <v>93</v>
      </c>
      <c r="C10" s="90">
        <v>1.1637244813869474</v>
      </c>
      <c r="D10" s="90">
        <v>1.1518575801809305</v>
      </c>
      <c r="F10" s="166"/>
      <c r="G10" s="166"/>
      <c r="H10" s="166"/>
      <c r="I10" s="166"/>
      <c r="J10" s="166"/>
      <c r="K10" s="146"/>
      <c r="L10" s="146"/>
      <c r="M10" s="146"/>
    </row>
    <row r="11" spans="1:13" ht="15.45" customHeight="1">
      <c r="A11" s="95"/>
      <c r="B11" s="151" t="s">
        <v>3</v>
      </c>
      <c r="C11" s="91">
        <v>11.050615043355515</v>
      </c>
      <c r="D11" s="91">
        <v>20.268532724293038</v>
      </c>
      <c r="F11" s="164"/>
      <c r="G11" s="166"/>
      <c r="H11" s="166"/>
      <c r="I11" s="166"/>
      <c r="J11" s="166"/>
      <c r="K11" s="146"/>
      <c r="L11" s="146"/>
      <c r="M11" s="146"/>
    </row>
    <row r="12" spans="1:13" ht="15.45" customHeight="1">
      <c r="A12" s="95"/>
      <c r="B12" s="112"/>
      <c r="C12" s="92"/>
      <c r="D12" s="92"/>
      <c r="F12" s="164"/>
      <c r="G12" s="166"/>
      <c r="H12" s="166"/>
      <c r="I12" s="166"/>
      <c r="J12" s="166"/>
      <c r="K12" s="146"/>
      <c r="L12" s="146"/>
      <c r="M12" s="146"/>
    </row>
    <row r="13" spans="1:13" ht="15.45" customHeight="1">
      <c r="A13" s="95"/>
      <c r="B13" s="203" t="s">
        <v>94</v>
      </c>
      <c r="C13" s="203"/>
      <c r="D13" s="203"/>
      <c r="E13" s="7"/>
      <c r="F13" s="164"/>
      <c r="G13" s="166"/>
      <c r="H13" s="166"/>
      <c r="I13" s="166"/>
      <c r="J13" s="166"/>
      <c r="K13" s="146"/>
      <c r="L13" s="146"/>
      <c r="M13" s="146"/>
    </row>
    <row r="14" spans="1:13" ht="15.45" customHeight="1">
      <c r="A14" s="95"/>
      <c r="B14" s="151" t="s">
        <v>95</v>
      </c>
      <c r="C14" s="94">
        <v>88483</v>
      </c>
      <c r="D14" s="94">
        <v>123588</v>
      </c>
      <c r="F14" s="166"/>
      <c r="G14" s="166"/>
      <c r="H14" s="166"/>
      <c r="I14" s="166"/>
      <c r="J14" s="166"/>
      <c r="K14" s="146"/>
      <c r="L14" s="146"/>
      <c r="M14" s="146"/>
    </row>
    <row r="15" spans="1:13" ht="15.45" customHeight="1">
      <c r="A15" s="95"/>
      <c r="B15" s="153" t="s">
        <v>96</v>
      </c>
      <c r="C15" s="94">
        <v>66329.085457271358</v>
      </c>
      <c r="D15" s="94">
        <v>92436.798803290949</v>
      </c>
      <c r="F15" s="164"/>
      <c r="G15" s="166"/>
      <c r="H15" s="166"/>
      <c r="I15" s="166"/>
      <c r="J15" s="166"/>
      <c r="K15" s="146"/>
      <c r="L15" s="146"/>
      <c r="M15" s="146"/>
    </row>
    <row r="16" spans="1:13" ht="15.45" customHeight="1">
      <c r="A16" s="95"/>
      <c r="B16" s="112" t="s">
        <v>137</v>
      </c>
      <c r="C16" s="91">
        <v>33.799999999999997</v>
      </c>
      <c r="D16" s="91">
        <v>32.630000000000003</v>
      </c>
      <c r="F16" s="164"/>
      <c r="G16" s="166"/>
      <c r="H16" s="166"/>
      <c r="I16" s="166"/>
      <c r="J16" s="166"/>
      <c r="K16" s="146"/>
      <c r="L16" s="146"/>
      <c r="M16" s="146"/>
    </row>
    <row r="17" spans="1:13" ht="15.45" customHeight="1">
      <c r="A17" s="95"/>
      <c r="B17" s="151" t="s">
        <v>108</v>
      </c>
      <c r="C17" s="95">
        <v>10.55</v>
      </c>
      <c r="D17" s="95">
        <v>14.75</v>
      </c>
      <c r="F17" s="164"/>
      <c r="G17" s="166"/>
      <c r="H17" s="166"/>
      <c r="I17" s="166"/>
      <c r="J17" s="166"/>
      <c r="K17" s="146"/>
      <c r="L17" s="146"/>
      <c r="M17" s="146"/>
    </row>
    <row r="18" spans="1:13" ht="15.45" customHeight="1">
      <c r="A18" s="95"/>
      <c r="B18" s="112"/>
      <c r="C18" s="91"/>
      <c r="D18" s="91"/>
      <c r="F18" s="166"/>
      <c r="G18" s="166"/>
      <c r="H18" s="166"/>
      <c r="I18" s="166"/>
      <c r="J18" s="166"/>
      <c r="K18" s="146"/>
      <c r="L18" s="146"/>
      <c r="M18" s="146"/>
    </row>
    <row r="19" spans="1:13" ht="15.45" customHeight="1">
      <c r="A19" s="95"/>
      <c r="B19" s="203" t="s">
        <v>97</v>
      </c>
      <c r="C19" s="203"/>
      <c r="D19" s="203"/>
      <c r="F19" s="164"/>
      <c r="G19" s="166"/>
      <c r="H19" s="166"/>
      <c r="I19" s="166"/>
      <c r="J19" s="166"/>
      <c r="K19" s="146"/>
      <c r="L19" s="146"/>
      <c r="M19" s="146"/>
    </row>
    <row r="20" spans="1:13" ht="15.45" customHeight="1">
      <c r="A20" s="95"/>
      <c r="B20" s="151" t="s">
        <v>98</v>
      </c>
      <c r="C20" s="90">
        <v>3.19</v>
      </c>
      <c r="D20" s="90">
        <v>3.76</v>
      </c>
      <c r="F20" s="164"/>
      <c r="G20" s="166"/>
      <c r="H20" s="166"/>
      <c r="I20" s="166"/>
      <c r="J20" s="166"/>
      <c r="K20" s="146"/>
      <c r="L20" s="146"/>
      <c r="M20" s="146"/>
    </row>
    <row r="21" spans="1:13" ht="15.45" customHeight="1">
      <c r="A21" s="95"/>
      <c r="B21" s="151" t="s">
        <v>178</v>
      </c>
      <c r="C21" s="96">
        <v>308151</v>
      </c>
      <c r="D21" s="96">
        <v>379652</v>
      </c>
      <c r="F21" s="164"/>
      <c r="G21" s="166"/>
      <c r="H21" s="166"/>
      <c r="I21" s="166"/>
      <c r="J21" s="166"/>
      <c r="K21" s="146"/>
      <c r="L21" s="146"/>
      <c r="M21" s="146"/>
    </row>
    <row r="22" spans="1:13" ht="15.45" customHeight="1">
      <c r="A22" s="95"/>
      <c r="B22" s="163" t="s">
        <v>99</v>
      </c>
      <c r="C22" s="91">
        <v>0.17</v>
      </c>
      <c r="D22" s="91">
        <v>0.46</v>
      </c>
      <c r="F22" s="166"/>
      <c r="G22" s="166"/>
      <c r="H22" s="166"/>
      <c r="I22" s="166"/>
      <c r="J22" s="166"/>
      <c r="K22" s="146"/>
      <c r="L22" s="146"/>
      <c r="M22" s="146"/>
    </row>
    <row r="23" spans="1:13" ht="15.45" customHeight="1">
      <c r="A23" s="95"/>
      <c r="B23" s="163" t="s">
        <v>100</v>
      </c>
      <c r="C23" s="91">
        <v>0.2</v>
      </c>
      <c r="D23" s="91">
        <v>0.34</v>
      </c>
      <c r="F23" s="164"/>
      <c r="G23" s="166"/>
      <c r="H23" s="166"/>
      <c r="I23" s="166"/>
      <c r="J23" s="166"/>
      <c r="K23" s="146"/>
      <c r="L23" s="146"/>
      <c r="M23" s="146"/>
    </row>
    <row r="24" spans="1:13" ht="15.45" customHeight="1">
      <c r="A24" s="95"/>
      <c r="B24" s="153" t="s">
        <v>13</v>
      </c>
      <c r="C24" s="97">
        <v>9.2718944760042135</v>
      </c>
      <c r="D24" s="97">
        <v>5.4764060745762704</v>
      </c>
      <c r="F24" s="167"/>
      <c r="G24" s="166"/>
      <c r="H24" s="166"/>
      <c r="I24" s="166"/>
      <c r="J24" s="166"/>
      <c r="K24" s="146"/>
      <c r="L24" s="146"/>
      <c r="M24" s="146"/>
    </row>
    <row r="25" spans="1:13" ht="15.45" customHeight="1">
      <c r="A25" s="95"/>
      <c r="B25" s="151" t="s">
        <v>11</v>
      </c>
      <c r="C25" s="98">
        <v>0.87526852402255273</v>
      </c>
      <c r="D25" s="98">
        <v>1.0671602155391711</v>
      </c>
      <c r="K25" s="146"/>
      <c r="L25" s="146"/>
      <c r="M25" s="146"/>
    </row>
    <row r="26" spans="1:13" ht="15.45" customHeight="1">
      <c r="A26" s="95"/>
      <c r="B26" s="112"/>
      <c r="C26" s="91"/>
      <c r="D26" s="91"/>
      <c r="K26" s="146"/>
      <c r="L26" s="146"/>
      <c r="M26" s="146"/>
    </row>
    <row r="27" spans="1:13" ht="15.45" customHeight="1">
      <c r="A27" s="95"/>
      <c r="B27" s="113" t="s">
        <v>113</v>
      </c>
      <c r="C27" s="93"/>
      <c r="D27" s="93"/>
      <c r="K27" s="146"/>
      <c r="L27" s="146"/>
      <c r="M27" s="146"/>
    </row>
    <row r="28" spans="1:13" ht="15.45" customHeight="1">
      <c r="A28" s="95"/>
      <c r="B28" s="112" t="s">
        <v>114</v>
      </c>
      <c r="C28" s="99">
        <v>5.35</v>
      </c>
      <c r="D28" s="99">
        <v>5.33</v>
      </c>
      <c r="K28" s="146"/>
      <c r="L28" s="146"/>
      <c r="M28" s="146"/>
    </row>
    <row r="29" spans="1:13" ht="15.45" customHeight="1">
      <c r="A29" s="95"/>
      <c r="B29" s="112" t="s">
        <v>110</v>
      </c>
      <c r="C29" s="90">
        <v>4.63</v>
      </c>
      <c r="D29" s="90">
        <v>5.85</v>
      </c>
      <c r="K29" s="146"/>
      <c r="L29" s="146"/>
      <c r="M29" s="146"/>
    </row>
    <row r="30" spans="1:13" ht="15.45" customHeight="1">
      <c r="A30" s="95"/>
      <c r="B30" s="112" t="s">
        <v>111</v>
      </c>
      <c r="C30" s="90">
        <v>100</v>
      </c>
      <c r="D30" s="90">
        <v>100</v>
      </c>
      <c r="K30" s="146"/>
      <c r="L30" s="146"/>
      <c r="M30" s="146"/>
    </row>
    <row r="31" spans="1:13" ht="15.45" customHeight="1">
      <c r="A31" s="95"/>
      <c r="B31" s="112" t="s">
        <v>112</v>
      </c>
      <c r="C31" s="90">
        <v>100</v>
      </c>
      <c r="D31" s="90">
        <v>100</v>
      </c>
      <c r="K31" s="146"/>
      <c r="L31" s="146"/>
      <c r="M31" s="146"/>
    </row>
    <row r="32" spans="1:13" ht="15.45" customHeight="1">
      <c r="A32" s="95"/>
      <c r="B32" t="s">
        <v>150</v>
      </c>
      <c r="C32" s="90">
        <v>100</v>
      </c>
      <c r="D32" s="90">
        <v>100</v>
      </c>
      <c r="K32" s="146"/>
      <c r="L32" s="146"/>
      <c r="M32" s="146"/>
    </row>
    <row r="33" spans="1:13" ht="15.45" customHeight="1">
      <c r="A33" s="95"/>
      <c r="B33" s="112"/>
      <c r="C33" s="90"/>
      <c r="D33" s="90"/>
      <c r="K33" s="166"/>
      <c r="L33" s="166"/>
      <c r="M33" s="166"/>
    </row>
    <row r="34" spans="1:13" ht="15.45" customHeight="1">
      <c r="A34" s="95"/>
      <c r="B34" s="142" t="s">
        <v>109</v>
      </c>
      <c r="C34" s="90"/>
      <c r="D34" s="90"/>
      <c r="K34" s="166"/>
      <c r="L34" s="166"/>
      <c r="M34" s="166"/>
    </row>
    <row r="35" spans="1:13" ht="15.45" customHeight="1">
      <c r="A35" s="95"/>
      <c r="B35" s="114"/>
      <c r="C35" s="95"/>
      <c r="K35" s="166"/>
      <c r="L35" s="166"/>
      <c r="M35" s="166"/>
    </row>
    <row r="36" spans="1:13" ht="15.45" customHeight="1">
      <c r="A36" s="95"/>
      <c r="B36" s="165"/>
      <c r="K36" s="166"/>
      <c r="L36" s="166"/>
      <c r="M36" s="166"/>
    </row>
    <row r="37" spans="1:13" ht="25.05" customHeight="1">
      <c r="B37" s="143" t="s">
        <v>179</v>
      </c>
      <c r="K37" s="166"/>
      <c r="L37" s="166"/>
      <c r="M37" s="166"/>
    </row>
    <row r="38" spans="1:13" ht="15.45" customHeight="1">
      <c r="B38" s="144"/>
      <c r="K38" s="166"/>
      <c r="L38" s="166"/>
      <c r="M38" s="166"/>
    </row>
    <row r="39" spans="1:13" ht="15.45" customHeight="1">
      <c r="B39" s="168" t="s">
        <v>101</v>
      </c>
      <c r="G39" s="166"/>
      <c r="H39" s="166"/>
      <c r="I39" s="166"/>
      <c r="J39" s="166"/>
      <c r="K39" s="166"/>
      <c r="L39" s="166"/>
      <c r="M39" s="166"/>
    </row>
    <row r="40" spans="1:13" ht="15.45" customHeight="1">
      <c r="B40" s="164" t="s">
        <v>162</v>
      </c>
      <c r="G40" s="166"/>
      <c r="I40" s="166"/>
      <c r="J40" s="166"/>
      <c r="K40" s="166"/>
      <c r="L40" s="166"/>
      <c r="M40" s="166"/>
    </row>
    <row r="41" spans="1:13" ht="15.45" customHeight="1">
      <c r="B41" s="164" t="s">
        <v>155</v>
      </c>
      <c r="G41" s="166"/>
      <c r="I41" s="166"/>
      <c r="J41" s="166"/>
      <c r="K41" s="166"/>
      <c r="L41" s="166"/>
      <c r="M41" s="166"/>
    </row>
    <row r="42" spans="1:13" ht="15.45" customHeight="1">
      <c r="B42" s="26"/>
      <c r="F42" s="166"/>
      <c r="G42" s="166"/>
      <c r="I42" s="166"/>
      <c r="J42" s="166"/>
      <c r="K42" s="166"/>
      <c r="L42" s="166"/>
      <c r="M42" s="166"/>
    </row>
    <row r="43" spans="1:13" ht="15.45" customHeight="1">
      <c r="B43" s="169" t="s">
        <v>102</v>
      </c>
      <c r="G43" s="166"/>
      <c r="H43" s="166"/>
      <c r="I43" s="166"/>
      <c r="J43" s="166"/>
      <c r="K43" s="166"/>
      <c r="L43" s="166"/>
      <c r="M43" s="166"/>
    </row>
    <row r="44" spans="1:13" ht="15.45" customHeight="1">
      <c r="B44" s="164" t="s">
        <v>118</v>
      </c>
      <c r="G44" s="166"/>
      <c r="I44" s="166"/>
      <c r="J44" s="166"/>
      <c r="K44" s="166"/>
      <c r="L44" s="166"/>
      <c r="M44" s="166"/>
    </row>
    <row r="45" spans="1:13" ht="15.45" customHeight="1">
      <c r="B45" s="164" t="s">
        <v>115</v>
      </c>
      <c r="G45" s="166"/>
      <c r="I45" s="166"/>
      <c r="J45" s="166"/>
      <c r="K45" s="166"/>
      <c r="L45" s="166"/>
      <c r="M45" s="166"/>
    </row>
    <row r="46" spans="1:13" ht="15.45" customHeight="1">
      <c r="B46" s="20"/>
      <c r="G46" s="166"/>
      <c r="H46" s="164"/>
      <c r="I46" s="166"/>
      <c r="J46" s="166"/>
      <c r="K46" s="166"/>
      <c r="L46" s="166"/>
      <c r="M46" s="166"/>
    </row>
    <row r="47" spans="1:13" ht="15.45" customHeight="1">
      <c r="B47" s="169" t="s">
        <v>103</v>
      </c>
      <c r="G47" s="166"/>
      <c r="H47" s="166"/>
      <c r="I47" s="166"/>
      <c r="J47" s="166"/>
      <c r="K47" s="166"/>
      <c r="L47" s="166"/>
      <c r="M47" s="166"/>
    </row>
    <row r="48" spans="1:13" ht="15.45" customHeight="1">
      <c r="B48" s="164" t="s">
        <v>117</v>
      </c>
      <c r="G48" s="166"/>
      <c r="H48" s="164"/>
      <c r="I48" s="166"/>
      <c r="J48" s="166"/>
      <c r="K48" s="166"/>
      <c r="L48" s="166"/>
      <c r="M48" s="166"/>
    </row>
    <row r="49" spans="2:15" ht="15.45" customHeight="1">
      <c r="B49" s="164" t="s">
        <v>116</v>
      </c>
      <c r="G49" s="166"/>
      <c r="H49" s="164"/>
      <c r="I49" s="166"/>
      <c r="J49" s="166"/>
      <c r="K49" s="166"/>
      <c r="L49" s="166"/>
      <c r="M49" s="166"/>
    </row>
    <row r="50" spans="2:15" ht="15.45" customHeight="1">
      <c r="B50" s="26"/>
      <c r="G50" s="166"/>
      <c r="H50" s="164"/>
      <c r="I50" s="166"/>
      <c r="J50" s="166"/>
      <c r="K50" s="166"/>
      <c r="L50" s="166"/>
      <c r="M50" s="166"/>
    </row>
    <row r="51" spans="2:15" ht="15.45" customHeight="1">
      <c r="B51" s="169" t="s">
        <v>104</v>
      </c>
      <c r="G51" s="166"/>
      <c r="H51" s="166"/>
      <c r="I51" s="166"/>
      <c r="J51" s="166"/>
      <c r="K51" s="166"/>
      <c r="L51" s="166"/>
      <c r="M51" s="166"/>
    </row>
    <row r="52" spans="2:15" ht="15.45" customHeight="1">
      <c r="B52" s="164" t="s">
        <v>163</v>
      </c>
      <c r="G52" s="166"/>
      <c r="H52" s="164"/>
      <c r="I52" s="166"/>
      <c r="J52" s="166"/>
      <c r="K52" s="166"/>
      <c r="L52" s="166"/>
      <c r="M52" s="166"/>
    </row>
    <row r="53" spans="2:15" ht="15.45" customHeight="1">
      <c r="B53" s="27" t="s">
        <v>119</v>
      </c>
      <c r="G53" s="166"/>
      <c r="H53" s="167"/>
      <c r="I53" s="166"/>
      <c r="J53" s="166"/>
      <c r="K53" s="166"/>
      <c r="L53" s="166"/>
      <c r="M53" s="166"/>
    </row>
    <row r="54" spans="2:15" ht="15.45" customHeight="1">
      <c r="B54" s="26"/>
      <c r="G54" s="166"/>
      <c r="I54" s="166"/>
      <c r="J54" s="166"/>
      <c r="K54" s="166"/>
      <c r="L54" s="166"/>
      <c r="M54" s="166"/>
    </row>
    <row r="55" spans="2:15" ht="15.45" customHeight="1">
      <c r="B55" s="25" t="s">
        <v>6</v>
      </c>
      <c r="G55" s="166"/>
      <c r="H55" s="26"/>
      <c r="I55" s="166"/>
      <c r="J55" s="166"/>
      <c r="K55" s="166"/>
      <c r="L55" s="166"/>
      <c r="M55" s="166"/>
    </row>
    <row r="56" spans="2:15" ht="15.45" customHeight="1">
      <c r="B56" s="26" t="s">
        <v>120</v>
      </c>
      <c r="G56" s="166"/>
      <c r="H56" s="26"/>
      <c r="I56" s="166"/>
      <c r="J56" s="166"/>
      <c r="K56" s="166"/>
      <c r="L56" s="166"/>
      <c r="M56" s="166"/>
    </row>
    <row r="57" spans="2:15" ht="15.45" customHeight="1">
      <c r="B57" s="26" t="s">
        <v>121</v>
      </c>
      <c r="G57" s="166"/>
      <c r="H57" s="201"/>
      <c r="I57" s="202"/>
      <c r="J57" s="202"/>
      <c r="K57" s="202"/>
      <c r="L57" s="202"/>
      <c r="M57" s="202"/>
      <c r="N57" s="202"/>
      <c r="O57" s="202"/>
    </row>
    <row r="58" spans="2:15" ht="15.45" customHeight="1">
      <c r="B58" s="26"/>
      <c r="G58" s="166"/>
      <c r="H58" s="167"/>
      <c r="I58" s="166"/>
      <c r="J58" s="166"/>
      <c r="K58" s="166"/>
      <c r="L58" s="166"/>
      <c r="M58" s="166"/>
      <c r="N58" s="166"/>
      <c r="O58" s="166"/>
    </row>
    <row r="59" spans="2:15" ht="15.45" customHeight="1">
      <c r="B59" s="25" t="s">
        <v>122</v>
      </c>
      <c r="G59" s="166"/>
      <c r="H59" s="26"/>
      <c r="I59" s="166"/>
      <c r="J59" s="166"/>
      <c r="K59" s="166"/>
      <c r="L59" s="166"/>
      <c r="M59" s="166"/>
    </row>
    <row r="60" spans="2:15" ht="15.45" customHeight="1">
      <c r="B60" s="26" t="s">
        <v>123</v>
      </c>
      <c r="G60" s="166"/>
      <c r="H60" s="26"/>
      <c r="I60" s="166"/>
      <c r="J60" s="166"/>
      <c r="K60" s="166"/>
      <c r="L60" s="166"/>
      <c r="M60" s="166"/>
    </row>
    <row r="61" spans="2:15" ht="15.45" customHeight="1">
      <c r="B61" s="26" t="s">
        <v>124</v>
      </c>
      <c r="H61" s="25"/>
    </row>
    <row r="62" spans="2:15" ht="15.45" customHeight="1">
      <c r="B62" s="26"/>
      <c r="H62" s="26"/>
    </row>
    <row r="63" spans="2:15" ht="15.45" customHeight="1">
      <c r="B63" s="25" t="s">
        <v>125</v>
      </c>
      <c r="H63" s="26"/>
    </row>
    <row r="64" spans="2:15" ht="15.45" customHeight="1">
      <c r="B64" s="26" t="s">
        <v>126</v>
      </c>
      <c r="H64" s="26"/>
    </row>
    <row r="65" spans="2:8" ht="15.45" customHeight="1">
      <c r="B65" s="26" t="s">
        <v>127</v>
      </c>
      <c r="H65" s="25"/>
    </row>
    <row r="66" spans="2:8" ht="15.45" customHeight="1">
      <c r="B66" s="26"/>
      <c r="H66" s="26"/>
    </row>
    <row r="67" spans="2:8" ht="15.45" customHeight="1">
      <c r="B67" s="25" t="s">
        <v>138</v>
      </c>
      <c r="H67" s="26"/>
    </row>
    <row r="68" spans="2:8" ht="15.45" customHeight="1">
      <c r="B68" s="26" t="s">
        <v>164</v>
      </c>
      <c r="H68" s="26"/>
    </row>
    <row r="69" spans="2:8" ht="15.45" customHeight="1">
      <c r="B69" s="26" t="s">
        <v>166</v>
      </c>
      <c r="H69" s="25"/>
    </row>
    <row r="70" spans="2:8" ht="15.45" customHeight="1">
      <c r="B70" s="26"/>
      <c r="H70" s="26"/>
    </row>
    <row r="71" spans="2:8" ht="15.45" customHeight="1">
      <c r="B71" s="25" t="s">
        <v>136</v>
      </c>
      <c r="H71" s="26"/>
    </row>
    <row r="72" spans="2:8" ht="15.45" customHeight="1">
      <c r="B72" s="26" t="s">
        <v>156</v>
      </c>
      <c r="H72" s="26"/>
    </row>
    <row r="73" spans="2:8" ht="15.45" customHeight="1">
      <c r="B73" s="170" t="s">
        <v>165</v>
      </c>
      <c r="H73" s="25"/>
    </row>
    <row r="74" spans="2:8" ht="15.45" customHeight="1">
      <c r="B74" s="26"/>
      <c r="H74" s="26"/>
    </row>
    <row r="75" spans="2:8" ht="15.45" customHeight="1">
      <c r="B75" s="171" t="s">
        <v>128</v>
      </c>
      <c r="H75" s="26"/>
    </row>
    <row r="76" spans="2:8" ht="15.45" customHeight="1">
      <c r="B76" s="26" t="s">
        <v>157</v>
      </c>
      <c r="H76" s="26"/>
    </row>
    <row r="77" spans="2:8" ht="15.45" customHeight="1">
      <c r="B77" s="26" t="s">
        <v>167</v>
      </c>
      <c r="H77" s="25"/>
    </row>
    <row r="78" spans="2:8" ht="15.45" customHeight="1">
      <c r="B78" s="26"/>
      <c r="H78" s="26"/>
    </row>
    <row r="79" spans="2:8" ht="15.45" customHeight="1">
      <c r="B79" s="171" t="s">
        <v>129</v>
      </c>
      <c r="H79" s="26"/>
    </row>
    <row r="80" spans="2:8" ht="15.45" customHeight="1">
      <c r="B80" s="26" t="s">
        <v>134</v>
      </c>
      <c r="H80" s="26"/>
    </row>
    <row r="81" spans="2:8" ht="15.45" customHeight="1">
      <c r="B81" s="26" t="s">
        <v>130</v>
      </c>
      <c r="H81" s="25"/>
    </row>
    <row r="82" spans="2:8" ht="15.45" customHeight="1">
      <c r="B82" s="26"/>
      <c r="H82" s="26"/>
    </row>
    <row r="83" spans="2:8" ht="15.45" customHeight="1">
      <c r="B83" s="172" t="s">
        <v>131</v>
      </c>
      <c r="H83" s="26"/>
    </row>
    <row r="84" spans="2:8" ht="15.45" customHeight="1">
      <c r="B84" s="26" t="s">
        <v>139</v>
      </c>
      <c r="H84" s="26"/>
    </row>
    <row r="85" spans="2:8" ht="15.45" customHeight="1">
      <c r="B85" s="26" t="s">
        <v>132</v>
      </c>
      <c r="H85" s="25"/>
    </row>
    <row r="86" spans="2:8" ht="15.45" customHeight="1">
      <c r="B86" s="26"/>
      <c r="H86" s="26"/>
    </row>
    <row r="87" spans="2:8" ht="15.45" customHeight="1">
      <c r="B87" s="25" t="s">
        <v>7</v>
      </c>
      <c r="H87" s="26"/>
    </row>
    <row r="88" spans="2:8" ht="15.45" customHeight="1">
      <c r="B88" s="26" t="s">
        <v>135</v>
      </c>
      <c r="H88" s="26"/>
    </row>
    <row r="89" spans="2:8" ht="15.45" customHeight="1">
      <c r="B89" s="26" t="s">
        <v>133</v>
      </c>
      <c r="H89" s="25"/>
    </row>
    <row r="90" spans="2:8" ht="15.45" customHeight="1">
      <c r="B90" s="26"/>
      <c r="H90" s="26"/>
    </row>
    <row r="91" spans="2:8" ht="15.45" customHeight="1">
      <c r="B91" s="25" t="s">
        <v>12</v>
      </c>
      <c r="H91" s="26"/>
    </row>
    <row r="92" spans="2:8" ht="15.45" customHeight="1">
      <c r="B92" s="26" t="s">
        <v>140</v>
      </c>
      <c r="H92" s="26"/>
    </row>
    <row r="93" spans="2:8" ht="15.45" customHeight="1">
      <c r="B93" s="26" t="s">
        <v>168</v>
      </c>
      <c r="H93" s="25"/>
    </row>
    <row r="94" spans="2:8" ht="15.45" customHeight="1">
      <c r="B94" s="26"/>
    </row>
    <row r="95" spans="2:8" ht="15.45" customHeight="1">
      <c r="B95" s="25" t="s">
        <v>141</v>
      </c>
      <c r="H95" s="26"/>
    </row>
    <row r="96" spans="2:8" ht="15.45" customHeight="1">
      <c r="B96" s="26" t="s">
        <v>142</v>
      </c>
      <c r="H96" s="26"/>
    </row>
    <row r="97" spans="2:8" ht="15.45" customHeight="1">
      <c r="B97" s="26" t="s">
        <v>169</v>
      </c>
    </row>
    <row r="98" spans="2:8" ht="15.45" customHeight="1">
      <c r="B98" s="26"/>
    </row>
    <row r="99" spans="2:8" ht="15.45" customHeight="1">
      <c r="B99" s="25" t="s">
        <v>143</v>
      </c>
      <c r="H99" s="26"/>
    </row>
    <row r="100" spans="2:8" ht="15.45" customHeight="1">
      <c r="B100" s="26" t="s">
        <v>144</v>
      </c>
      <c r="H100" s="26"/>
    </row>
    <row r="101" spans="2:8" ht="15.45" customHeight="1">
      <c r="B101" s="26" t="s">
        <v>170</v>
      </c>
    </row>
    <row r="102" spans="2:8" ht="15.45" customHeight="1">
      <c r="B102" s="26"/>
    </row>
    <row r="103" spans="2:8" ht="15.45" customHeight="1">
      <c r="B103" s="25" t="s">
        <v>145</v>
      </c>
      <c r="H103" s="26"/>
    </row>
    <row r="104" spans="2:8" ht="15.45" customHeight="1">
      <c r="B104" s="26" t="s">
        <v>146</v>
      </c>
      <c r="H104" s="26"/>
    </row>
    <row r="105" spans="2:8" ht="15.45" customHeight="1">
      <c r="B105" s="26" t="s">
        <v>171</v>
      </c>
      <c r="H105" s="25"/>
    </row>
    <row r="106" spans="2:8" ht="15.45" customHeight="1">
      <c r="B106" s="26"/>
      <c r="H106" s="26"/>
    </row>
    <row r="107" spans="2:8" ht="15.45" customHeight="1">
      <c r="B107" s="25" t="s">
        <v>148</v>
      </c>
      <c r="H107" s="26"/>
    </row>
    <row r="108" spans="2:8" ht="15.45" customHeight="1">
      <c r="B108" s="26" t="s">
        <v>147</v>
      </c>
      <c r="H108" s="26"/>
    </row>
    <row r="109" spans="2:8" ht="15.45" customHeight="1">
      <c r="B109" s="26" t="s">
        <v>172</v>
      </c>
      <c r="H109" s="25"/>
    </row>
    <row r="110" spans="2:8" ht="15.45" customHeight="1">
      <c r="B110" s="26"/>
      <c r="H110" s="26"/>
    </row>
    <row r="111" spans="2:8" ht="15.45" customHeight="1">
      <c r="B111" s="25" t="s">
        <v>151</v>
      </c>
      <c r="H111" s="26"/>
    </row>
    <row r="112" spans="2:8" ht="15.45" customHeight="1">
      <c r="B112" s="26" t="s">
        <v>149</v>
      </c>
      <c r="H112" s="26"/>
    </row>
    <row r="113" spans="2:8" ht="15.45" customHeight="1">
      <c r="B113" s="26" t="s">
        <v>173</v>
      </c>
      <c r="H113" s="28"/>
    </row>
    <row r="114" spans="2:8" ht="15.45" customHeight="1">
      <c r="B114" s="26"/>
      <c r="H114" s="28"/>
    </row>
    <row r="115" spans="2:8" ht="15.45" customHeight="1">
      <c r="B115" s="28" t="s">
        <v>152</v>
      </c>
      <c r="H115" s="21"/>
    </row>
    <row r="116" spans="2:8" ht="15.45" customHeight="1">
      <c r="B116" s="28" t="s">
        <v>153</v>
      </c>
    </row>
    <row r="117" spans="2:8" ht="15.45" customHeight="1">
      <c r="B117" s="21" t="s">
        <v>154</v>
      </c>
    </row>
  </sheetData>
  <mergeCells count="4">
    <mergeCell ref="H57:O57"/>
    <mergeCell ref="B19:D19"/>
    <mergeCell ref="B13:D13"/>
    <mergeCell ref="B6:D6"/>
  </mergeCells>
  <pageMargins left="0.7" right="0.7" top="0.75" bottom="0.75" header="0.3" footer="0.3"/>
  <pageSetup paperSize="9" scale="2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Results</vt:lpstr>
      <vt:lpstr>Divisions results</vt:lpstr>
      <vt:lpstr>Markets</vt:lpstr>
      <vt:lpstr>Purchases</vt:lpstr>
      <vt:lpstr>Headcount</vt:lpstr>
      <vt:lpstr>Balance sheet</vt:lpstr>
      <vt:lpstr>Ratios</vt:lpstr>
      <vt:lpstr>'Balance sheet'!Área_de_impresión</vt:lpstr>
      <vt:lpstr>Results!Área_de_impresión</vt:lpstr>
    </vt:vector>
  </TitlesOfParts>
  <Company>Ercros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Conesa Fábregues, Teresa</cp:lastModifiedBy>
  <cp:lastPrinted>2019-07-26T11:35:38Z</cp:lastPrinted>
  <dcterms:created xsi:type="dcterms:W3CDTF">2017-01-11T10:45:12Z</dcterms:created>
  <dcterms:modified xsi:type="dcterms:W3CDTF">2023-09-20T09:39:49Z</dcterms:modified>
</cp:coreProperties>
</file>